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54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C24" i="1"/>
  <c r="O24" i="1" s="1"/>
  <c r="O26" i="1"/>
  <c r="O29" i="1"/>
  <c r="O30" i="1"/>
  <c r="O33" i="1"/>
  <c r="M32" i="1" s="1"/>
  <c r="O34" i="1"/>
  <c r="O35" i="1"/>
  <c r="O36" i="1"/>
  <c r="O37" i="1"/>
  <c r="M38" i="1"/>
  <c r="E40" i="1"/>
  <c r="M43" i="1"/>
  <c r="M52" i="1"/>
  <c r="M61" i="1"/>
  <c r="M71" i="1"/>
  <c r="M79" i="1"/>
  <c r="L84" i="1"/>
  <c r="L87" i="1" s="1"/>
  <c r="L86" i="1"/>
  <c r="O22" i="1" l="1"/>
  <c r="O28" i="1" l="1"/>
  <c r="M21" i="1" s="1"/>
  <c r="M73" i="1" s="1"/>
  <c r="M75" i="1" l="1"/>
  <c r="M77" i="1" s="1"/>
  <c r="M81" i="1" s="1"/>
</calcChain>
</file>

<file path=xl/sharedStrings.xml><?xml version="1.0" encoding="utf-8"?>
<sst xmlns="http://schemas.openxmlformats.org/spreadsheetml/2006/main" count="135" uniqueCount="89">
  <si>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</si>
  <si>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</si>
  <si>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</si>
  <si>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</si>
  <si>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</si>
  <si>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</si>
  <si>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</si>
  <si>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</si>
  <si>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</si>
  <si>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</si>
  <si>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</si>
  <si>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</si>
  <si>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</si>
  <si>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</si>
  <si>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</si>
  <si>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</si>
  <si>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</si>
  <si>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</si>
  <si>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</si>
  <si>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</si>
  <si>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</si>
  <si>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</si>
  <si>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</si>
  <si>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</si>
  <si>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</si>
  <si>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</si>
  <si>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</si>
  <si>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</si>
  <si>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</si>
  <si>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</si>
  <si>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</si>
  <si>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</si>
  <si>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</si>
  <si>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</si>
  <si>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</si>
  <si>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</si>
  <si>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</si>
  <si>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</si>
  <si>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</si>
  <si>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</si>
  <si>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</si>
  <si>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</si>
  <si>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</si>
  <si>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</si>
  <si>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</si>
  <si>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</si>
  <si>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</si>
  <si>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</si>
  <si>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</si>
  <si>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(0 лифтов)</t>
  </si>
  <si>
    <t xml:space="preserve">Содержание и ремонт лифтового хозяйства:  </t>
  </si>
  <si>
    <t>III.</t>
  </si>
  <si>
    <t>руб.</t>
  </si>
  <si>
    <t>Тех.диагн.внутрид.газового обор.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</si>
  <si>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</si>
  <si>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</si>
  <si>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</si>
  <si>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</si>
  <si>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</si>
  <si>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</si>
  <si>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</si>
  <si>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</si>
  <si>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</si>
  <si>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</si>
  <si>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</si>
  <si>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</si>
  <si>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</si>
  <si>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</si>
  <si>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</si>
  <si>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</si>
  <si>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</si>
  <si>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</si>
  <si>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</si>
  <si>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</si>
  <si>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</si>
  <si>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</si>
  <si>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</si>
  <si>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</si>
  <si>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</si>
  <si>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</si>
  <si>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</si>
  <si>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</si>
  <si>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</si>
  <si>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</si>
  <si>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</si>
  <si>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</si>
  <si>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д.54 корп.1 по ул. Новосёлов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</si>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</sst>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0" fontId="1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Q84" sqref="Q84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3" t="s">
        <v>88</v>
      </c>
      <c r="N1" s="53"/>
      <c r="O1" s="53"/>
    </row>
    <row r="2" spans="1:18" ht="18">
      <c r="G2" s="52" t="s">
        <v>87</v>
      </c>
      <c r="H2" s="52"/>
      <c r="I2" s="52"/>
    </row>
    <row r="3" spans="1:18" ht="15">
      <c r="A3" s="5"/>
      <c r="B3" s="51" t="s">
        <v>86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"/>
      <c r="Q3" s="5"/>
      <c r="R3" s="5"/>
    </row>
    <row r="4" spans="1:18" ht="15">
      <c r="A4" s="5"/>
      <c r="B4" s="5"/>
      <c r="C4" s="5"/>
      <c r="D4" s="51" t="s">
        <v>85</v>
      </c>
      <c r="E4" s="51"/>
      <c r="F4" s="51"/>
      <c r="G4" s="51"/>
      <c r="H4" s="51"/>
      <c r="I4" s="51"/>
      <c r="J4" s="51"/>
      <c r="K4" s="51"/>
      <c r="L4" s="51"/>
      <c r="M4" s="51"/>
      <c r="N4" s="5"/>
      <c r="O4" s="5"/>
      <c r="P4" s="5"/>
      <c r="Q4" s="5"/>
      <c r="R4" s="5"/>
    </row>
    <row r="6" spans="1:18" ht="15" customHeight="1">
      <c r="A6" s="1" t="s">
        <v>84</v>
      </c>
      <c r="C6" s="1" t="s">
        <v>83</v>
      </c>
      <c r="G6" s="48">
        <v>4813.8</v>
      </c>
      <c r="H6" s="48"/>
      <c r="I6" s="1" t="s">
        <v>77</v>
      </c>
    </row>
    <row r="7" spans="1:18" ht="15" customHeight="1">
      <c r="A7" s="1" t="s">
        <v>82</v>
      </c>
      <c r="G7" s="48">
        <v>680.3</v>
      </c>
      <c r="H7" s="48"/>
      <c r="I7" s="1" t="s">
        <v>77</v>
      </c>
    </row>
    <row r="8" spans="1:18" ht="15" customHeight="1">
      <c r="A8" s="1" t="s">
        <v>81</v>
      </c>
      <c r="G8" s="48">
        <v>1290</v>
      </c>
      <c r="H8" s="48"/>
      <c r="I8" s="1" t="s">
        <v>77</v>
      </c>
    </row>
    <row r="9" spans="1:18" ht="15" customHeight="1">
      <c r="A9" s="1" t="s">
        <v>80</v>
      </c>
      <c r="G9" s="48">
        <v>680.3</v>
      </c>
      <c r="H9" s="48"/>
      <c r="I9" s="1" t="s">
        <v>77</v>
      </c>
    </row>
    <row r="10" spans="1:18" ht="15" customHeight="1">
      <c r="A10" s="1" t="s">
        <v>79</v>
      </c>
      <c r="G10" s="48">
        <v>2671</v>
      </c>
      <c r="H10" s="48"/>
      <c r="I10" s="1" t="s">
        <v>77</v>
      </c>
    </row>
    <row r="11" spans="1:18" ht="15" customHeight="1">
      <c r="B11" s="1" t="s">
        <v>78</v>
      </c>
      <c r="G11" s="48">
        <v>1473</v>
      </c>
      <c r="H11" s="48"/>
      <c r="I11" s="1" t="s">
        <v>77</v>
      </c>
    </row>
    <row r="12" spans="1:18" ht="15" customHeight="1">
      <c r="A12" s="1" t="s">
        <v>76</v>
      </c>
      <c r="G12" s="48">
        <v>0.49</v>
      </c>
      <c r="H12" s="48"/>
      <c r="I12" s="14"/>
    </row>
    <row r="13" spans="1:18" ht="15" customHeight="1">
      <c r="A13" s="1" t="s">
        <v>75</v>
      </c>
      <c r="G13" s="48">
        <v>0.22</v>
      </c>
      <c r="H13" s="48"/>
      <c r="I13" s="14"/>
    </row>
    <row r="14" spans="1:18" ht="15" customHeight="1">
      <c r="G14" s="14"/>
      <c r="H14" s="14"/>
      <c r="I14" s="14"/>
    </row>
    <row r="15" spans="1:18" ht="15" customHeight="1">
      <c r="A15" s="1" t="s">
        <v>74</v>
      </c>
      <c r="G15" s="48">
        <v>230</v>
      </c>
      <c r="H15" s="48"/>
      <c r="I15" s="14"/>
    </row>
    <row r="16" spans="1:18" ht="15" customHeight="1">
      <c r="A16" s="1" t="s">
        <v>73</v>
      </c>
      <c r="G16" s="14"/>
      <c r="H16" s="42">
        <v>6</v>
      </c>
      <c r="I16" s="14"/>
    </row>
    <row r="17" spans="1:18" ht="15" customHeight="1">
      <c r="A17" s="1" t="s">
        <v>72</v>
      </c>
      <c r="G17" s="14"/>
      <c r="H17" s="42">
        <v>0</v>
      </c>
      <c r="I17" s="42"/>
    </row>
    <row r="18" spans="1:18" ht="15" customHeight="1">
      <c r="G18" s="14"/>
      <c r="H18" s="42"/>
      <c r="I18" s="42"/>
    </row>
    <row r="19" spans="1:18" ht="15" customHeight="1">
      <c r="B19" s="50" t="s">
        <v>71</v>
      </c>
      <c r="G19" s="14"/>
      <c r="H19" s="42"/>
      <c r="I19" s="42"/>
    </row>
    <row r="20" spans="1:18" ht="15" customHeight="1"/>
    <row r="21" spans="1:18" ht="15" customHeight="1">
      <c r="A21" s="29" t="s">
        <v>70</v>
      </c>
      <c r="B21" s="9" t="s">
        <v>69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ROUND((O22+O28+O29+O30)/1000,2)</f>
        <v>19.22</v>
      </c>
      <c r="N21" s="21"/>
      <c r="O21" s="21" t="s">
        <v>9</v>
      </c>
      <c r="P21" s="25"/>
      <c r="Q21" s="9"/>
      <c r="R21" s="9"/>
    </row>
    <row r="22" spans="1:18" ht="15" customHeight="1">
      <c r="B22" s="49" t="s">
        <v>68</v>
      </c>
      <c r="M22" s="30"/>
      <c r="O22" s="45">
        <f>SUM(O23:O26)</f>
        <v>13577</v>
      </c>
      <c r="P22" s="9" t="s">
        <v>52</v>
      </c>
    </row>
    <row r="23" spans="1:18" ht="15" customHeight="1">
      <c r="A23" s="43" t="s">
        <v>37</v>
      </c>
      <c r="B23" s="1" t="s">
        <v>67</v>
      </c>
      <c r="C23" s="48">
        <f>G12*1</f>
        <v>0.49</v>
      </c>
      <c r="D23" s="48"/>
      <c r="E23" s="1" t="s">
        <v>65</v>
      </c>
      <c r="F23" s="47"/>
      <c r="I23" s="27"/>
      <c r="K23" s="27"/>
      <c r="M23" s="28"/>
      <c r="N23" s="27"/>
      <c r="O23" s="41">
        <f>ROUND(C23*8930*1.76*1.07,0)</f>
        <v>8240</v>
      </c>
      <c r="P23" s="1" t="s">
        <v>52</v>
      </c>
    </row>
    <row r="24" spans="1:18" ht="14.25" customHeight="1">
      <c r="A24" s="43" t="s">
        <v>37</v>
      </c>
      <c r="B24" s="1" t="s">
        <v>66</v>
      </c>
      <c r="C24" s="48">
        <f>G13*1</f>
        <v>0.22</v>
      </c>
      <c r="D24" s="48"/>
      <c r="E24" s="1" t="s">
        <v>65</v>
      </c>
      <c r="F24" s="47"/>
      <c r="I24" s="27"/>
      <c r="K24" s="27"/>
      <c r="M24" s="28"/>
      <c r="N24" s="27"/>
      <c r="O24" s="41">
        <f>ROUND(C24*12120*1.65*1.07,0)</f>
        <v>4708</v>
      </c>
      <c r="P24" s="1" t="s">
        <v>52</v>
      </c>
    </row>
    <row r="25" spans="1:18" ht="14.25" customHeight="1">
      <c r="A25" s="43"/>
      <c r="C25" s="14"/>
      <c r="D25" s="14"/>
      <c r="F25" s="47"/>
      <c r="I25" s="27"/>
      <c r="K25" s="27"/>
      <c r="M25" s="28"/>
      <c r="N25" s="27"/>
      <c r="O25" s="41"/>
    </row>
    <row r="26" spans="1:18" ht="15" customHeight="1">
      <c r="A26" s="43"/>
      <c r="B26" s="1" t="s">
        <v>64</v>
      </c>
      <c r="C26" s="14"/>
      <c r="D26" s="14"/>
      <c r="F26" s="47"/>
      <c r="I26" s="27"/>
      <c r="K26" s="27"/>
      <c r="M26" s="28"/>
      <c r="N26" s="27"/>
      <c r="O26" s="41">
        <f>ROUND(16500/12.85*G12,0)</f>
        <v>629</v>
      </c>
      <c r="P26" s="1" t="s">
        <v>52</v>
      </c>
    </row>
    <row r="27" spans="1:18" ht="15" customHeight="1">
      <c r="A27" s="43"/>
      <c r="C27" s="14"/>
      <c r="D27" s="14"/>
      <c r="F27" s="47"/>
      <c r="I27" s="27"/>
      <c r="K27" s="27"/>
      <c r="M27" s="28"/>
      <c r="N27" s="27"/>
      <c r="O27" s="41"/>
    </row>
    <row r="28" spans="1:18" ht="15" customHeight="1">
      <c r="B28" s="1" t="s">
        <v>63</v>
      </c>
      <c r="G28" s="1">
        <v>30.2</v>
      </c>
      <c r="H28" s="1" t="s">
        <v>62</v>
      </c>
      <c r="M28" s="30"/>
      <c r="O28" s="9">
        <f>ROUND(O22*G28/100,0)</f>
        <v>4100</v>
      </c>
      <c r="P28" s="9" t="s">
        <v>52</v>
      </c>
    </row>
    <row r="29" spans="1:18" ht="15" customHeight="1">
      <c r="B29" s="1" t="s">
        <v>61</v>
      </c>
      <c r="M29" s="30"/>
      <c r="O29" s="46">
        <f>ROUND(20000/218644.6*G6,0)</f>
        <v>440</v>
      </c>
      <c r="P29" s="46" t="s">
        <v>52</v>
      </c>
    </row>
    <row r="30" spans="1:18" ht="15" customHeight="1">
      <c r="B30" s="1" t="s">
        <v>60</v>
      </c>
      <c r="M30" s="30"/>
      <c r="O30" s="46">
        <f>ROUND(50000/218644.5*G6,0)</f>
        <v>1101</v>
      </c>
      <c r="P30" s="46" t="s">
        <v>52</v>
      </c>
    </row>
    <row r="31" spans="1:18" ht="15" customHeight="1">
      <c r="A31" s="43"/>
      <c r="M31" s="30"/>
      <c r="O31" s="45"/>
      <c r="P31" s="9"/>
    </row>
    <row r="32" spans="1:18" ht="15" customHeight="1">
      <c r="A32" s="29" t="s">
        <v>59</v>
      </c>
      <c r="B32" s="9" t="s">
        <v>58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22">
        <f>ROUND((O33+O34+O35+O36+O37)/1000,2)</f>
        <v>3.78</v>
      </c>
      <c r="N32" s="21"/>
      <c r="O32" s="21" t="s">
        <v>9</v>
      </c>
      <c r="P32" s="25"/>
      <c r="Q32" s="9"/>
      <c r="R32" s="9"/>
    </row>
    <row r="33" spans="1:18" ht="15" customHeight="1">
      <c r="A33" s="43" t="s">
        <v>37</v>
      </c>
      <c r="B33" s="1" t="s">
        <v>57</v>
      </c>
      <c r="M33" s="30"/>
      <c r="O33" s="45">
        <f>ROUND(1925.8*0.173333,0)</f>
        <v>334</v>
      </c>
      <c r="P33" s="9" t="s">
        <v>52</v>
      </c>
    </row>
    <row r="34" spans="1:18" ht="15" customHeight="1">
      <c r="A34" s="43" t="s">
        <v>37</v>
      </c>
      <c r="B34" s="1" t="s">
        <v>56</v>
      </c>
      <c r="M34" s="30"/>
      <c r="O34" s="26">
        <f>ROUND(100000/218644.5*G6,0)</f>
        <v>2202</v>
      </c>
      <c r="P34" s="9" t="s">
        <v>52</v>
      </c>
    </row>
    <row r="35" spans="1:18" ht="15" customHeight="1">
      <c r="A35" s="43" t="s">
        <v>37</v>
      </c>
      <c r="B35" s="1" t="s">
        <v>55</v>
      </c>
      <c r="F35" s="14"/>
      <c r="G35" s="14"/>
      <c r="M35" s="30"/>
      <c r="O35" s="9">
        <f>ROUND(G6*3/12,0)</f>
        <v>1203</v>
      </c>
      <c r="P35" s="9" t="s">
        <v>52</v>
      </c>
    </row>
    <row r="36" spans="1:18" ht="15" customHeight="1">
      <c r="A36" s="43" t="s">
        <v>37</v>
      </c>
      <c r="B36" s="1" t="s">
        <v>54</v>
      </c>
      <c r="M36" s="30"/>
      <c r="O36" s="9">
        <f>ROUND(1980/218644.5*G6,0)</f>
        <v>44</v>
      </c>
      <c r="P36" s="9" t="s">
        <v>52</v>
      </c>
    </row>
    <row r="37" spans="1:18" ht="15" customHeight="1">
      <c r="A37" s="43" t="s">
        <v>37</v>
      </c>
      <c r="B37" s="1" t="s">
        <v>53</v>
      </c>
      <c r="M37" s="30"/>
      <c r="O37" s="45">
        <f>90*0/12</f>
        <v>0</v>
      </c>
      <c r="P37" s="9" t="s">
        <v>52</v>
      </c>
    </row>
    <row r="38" spans="1:18" ht="15" customHeight="1">
      <c r="A38" s="29" t="s">
        <v>51</v>
      </c>
      <c r="B38" s="9" t="s">
        <v>50</v>
      </c>
      <c r="C38" s="9"/>
      <c r="D38" s="9"/>
      <c r="E38" s="9"/>
      <c r="F38" s="9"/>
      <c r="G38" s="9"/>
      <c r="H38" s="9"/>
      <c r="I38" s="9"/>
      <c r="J38" s="9" t="s">
        <v>33</v>
      </c>
      <c r="K38" s="9"/>
      <c r="L38" s="9"/>
      <c r="M38" s="22">
        <f>ROUND((O39+O40+O41)/1000,2)</f>
        <v>0</v>
      </c>
      <c r="N38" s="21"/>
      <c r="O38" s="21" t="s">
        <v>9</v>
      </c>
      <c r="P38" s="25"/>
      <c r="Q38" s="9"/>
      <c r="R38" s="9"/>
    </row>
    <row r="39" spans="1:18" ht="15" customHeight="1">
      <c r="A39" s="43" t="s">
        <v>37</v>
      </c>
      <c r="B39" s="1" t="s">
        <v>49</v>
      </c>
      <c r="M39" s="30"/>
      <c r="O39" s="44"/>
    </row>
    <row r="40" spans="1:18" ht="15" customHeight="1">
      <c r="A40" s="43" t="s">
        <v>37</v>
      </c>
      <c r="B40" s="1" t="s">
        <v>48</v>
      </c>
      <c r="E40" s="42">
        <f>H17*1</f>
        <v>0</v>
      </c>
      <c r="F40" s="1" t="s">
        <v>47</v>
      </c>
      <c r="H40" s="1" t="s">
        <v>46</v>
      </c>
      <c r="M40" s="30"/>
      <c r="O40" s="41"/>
    </row>
    <row r="41" spans="1:18" ht="15" customHeight="1">
      <c r="A41" s="43" t="s">
        <v>37</v>
      </c>
      <c r="B41" s="1" t="s">
        <v>45</v>
      </c>
      <c r="F41" s="42"/>
      <c r="M41" s="30"/>
      <c r="O41" s="41"/>
    </row>
    <row r="42" spans="1:18" ht="15" customHeight="1">
      <c r="A42" s="43"/>
      <c r="F42" s="42"/>
      <c r="M42" s="30"/>
      <c r="O42" s="41"/>
    </row>
    <row r="43" spans="1:18" ht="15.75">
      <c r="A43" s="29" t="s">
        <v>44</v>
      </c>
      <c r="B43" s="9" t="s">
        <v>43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21">
        <f>ROUND(830.06/287026.2*G6,2)+7.14+(0.17)-2.27+1.82</f>
        <v>20.78</v>
      </c>
      <c r="N43" s="21"/>
      <c r="O43" s="21" t="s">
        <v>9</v>
      </c>
      <c r="P43" s="25"/>
      <c r="Q43" s="9"/>
      <c r="R43" s="9"/>
    </row>
    <row r="44" spans="1:18" ht="12.75">
      <c r="A44" s="35" t="s">
        <v>37</v>
      </c>
      <c r="B44" s="33" t="s">
        <v>42</v>
      </c>
      <c r="C44" s="33"/>
      <c r="D44" s="33"/>
      <c r="E44" s="33"/>
      <c r="F44" s="34"/>
      <c r="G44" s="34"/>
      <c r="H44" s="27"/>
      <c r="I44" s="33"/>
      <c r="J44" s="38"/>
      <c r="K44" s="38"/>
      <c r="L44" s="33"/>
      <c r="M44" s="40"/>
      <c r="N44" s="39"/>
      <c r="O44" s="39"/>
      <c r="P44" s="39"/>
      <c r="Q44" s="33"/>
      <c r="R44" s="33"/>
    </row>
    <row r="45" spans="1:18" ht="12.75">
      <c r="A45" s="35" t="s">
        <v>37</v>
      </c>
      <c r="B45" s="33" t="s">
        <v>41</v>
      </c>
      <c r="C45" s="33"/>
      <c r="D45" s="33"/>
      <c r="E45" s="33"/>
      <c r="F45" s="34"/>
      <c r="G45" s="6"/>
      <c r="H45" s="27"/>
      <c r="I45" s="33"/>
      <c r="J45" s="38"/>
      <c r="K45" s="38"/>
      <c r="L45" s="33"/>
      <c r="M45" s="40"/>
      <c r="N45" s="39"/>
      <c r="O45" s="39"/>
      <c r="P45" s="39"/>
      <c r="Q45" s="33"/>
      <c r="R45" s="33"/>
    </row>
    <row r="46" spans="1:18" ht="12.75">
      <c r="A46" s="35" t="s">
        <v>37</v>
      </c>
      <c r="B46" s="33" t="s">
        <v>40</v>
      </c>
      <c r="C46" s="33"/>
      <c r="D46" s="33"/>
      <c r="E46" s="33"/>
      <c r="F46" s="34"/>
      <c r="G46" s="34"/>
      <c r="H46" s="27"/>
      <c r="I46" s="33"/>
      <c r="J46" s="38"/>
      <c r="K46" s="38"/>
      <c r="L46" s="33"/>
      <c r="M46" s="40"/>
      <c r="N46" s="39"/>
      <c r="O46" s="39"/>
      <c r="P46" s="39"/>
      <c r="Q46" s="33"/>
      <c r="R46" s="33"/>
    </row>
    <row r="47" spans="1:18" ht="12.75">
      <c r="A47" s="35" t="s">
        <v>37</v>
      </c>
      <c r="B47" s="33" t="s">
        <v>39</v>
      </c>
      <c r="C47" s="27"/>
      <c r="D47" s="27"/>
      <c r="E47" s="27"/>
      <c r="F47" s="34"/>
      <c r="G47" s="34"/>
      <c r="H47" s="27"/>
      <c r="I47" s="27"/>
      <c r="J47" s="38"/>
      <c r="K47" s="38"/>
      <c r="L47" s="33"/>
      <c r="M47" s="28"/>
      <c r="N47" s="27"/>
      <c r="O47" s="27"/>
      <c r="P47" s="27"/>
      <c r="Q47" s="27"/>
      <c r="R47" s="27"/>
    </row>
    <row r="48" spans="1:18" ht="12.75">
      <c r="A48" s="35" t="s">
        <v>37</v>
      </c>
      <c r="B48" s="33" t="s">
        <v>38</v>
      </c>
      <c r="C48" s="27"/>
      <c r="D48" s="27"/>
      <c r="E48" s="27"/>
      <c r="F48" s="34"/>
      <c r="G48" s="34"/>
      <c r="H48" s="27"/>
      <c r="I48" s="27"/>
      <c r="J48" s="38"/>
      <c r="K48" s="38"/>
      <c r="L48" s="33"/>
      <c r="M48" s="32"/>
      <c r="N48" s="31"/>
      <c r="O48" s="31"/>
      <c r="P48" s="27"/>
      <c r="Q48" s="27"/>
      <c r="R48" s="27"/>
    </row>
    <row r="49" spans="1:18" ht="12.75">
      <c r="A49" s="35" t="s">
        <v>37</v>
      </c>
      <c r="B49" s="33" t="s">
        <v>36</v>
      </c>
      <c r="C49" s="27"/>
      <c r="D49" s="27"/>
      <c r="E49" s="27"/>
      <c r="F49" s="34"/>
      <c r="G49" s="34"/>
      <c r="H49" s="27"/>
      <c r="I49" s="27"/>
      <c r="J49" s="34"/>
      <c r="K49" s="34"/>
      <c r="L49" s="33"/>
      <c r="M49" s="32"/>
      <c r="N49" s="31"/>
      <c r="O49" s="31"/>
      <c r="P49" s="27"/>
      <c r="Q49" s="27"/>
      <c r="R49" s="27"/>
    </row>
    <row r="50" spans="1:18" ht="12.75">
      <c r="A50" s="35"/>
      <c r="B50" s="27"/>
      <c r="C50" s="27"/>
      <c r="D50" s="27"/>
      <c r="E50" s="27"/>
      <c r="F50" s="34"/>
      <c r="G50" s="34"/>
      <c r="H50" s="27"/>
      <c r="I50" s="27"/>
      <c r="J50" s="34"/>
      <c r="K50" s="34"/>
      <c r="L50" s="33"/>
      <c r="M50" s="32"/>
      <c r="N50" s="31"/>
      <c r="O50" s="31"/>
      <c r="P50" s="27"/>
      <c r="Q50" s="27"/>
      <c r="R50" s="27"/>
    </row>
    <row r="51" spans="1:18" ht="15.75">
      <c r="A51" s="37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19"/>
      <c r="N51" s="18"/>
      <c r="O51" s="18"/>
      <c r="P51" s="18"/>
      <c r="Q51" s="9"/>
      <c r="R51" s="9"/>
    </row>
    <row r="52" spans="1:18" ht="15.75">
      <c r="A52" s="29" t="s">
        <v>35</v>
      </c>
      <c r="B52" s="36" t="s">
        <v>34</v>
      </c>
      <c r="C52" s="36"/>
      <c r="D52" s="36"/>
      <c r="E52" s="36"/>
      <c r="F52" s="36"/>
      <c r="G52" s="36"/>
      <c r="H52" s="36" t="s">
        <v>33</v>
      </c>
      <c r="I52" s="36"/>
      <c r="M52" s="21">
        <f>ROUND(266.34/287026.2*G6,2)+1</f>
        <v>5.47</v>
      </c>
      <c r="N52" s="20"/>
      <c r="O52" s="21" t="s">
        <v>9</v>
      </c>
      <c r="P52" s="20"/>
    </row>
    <row r="53" spans="1:18">
      <c r="B53" s="27">
        <v>1</v>
      </c>
      <c r="C53" s="27" t="s">
        <v>32</v>
      </c>
    </row>
    <row r="54" spans="1:18" ht="12.75">
      <c r="A54" s="35"/>
      <c r="B54" s="27">
        <v>2</v>
      </c>
      <c r="C54" s="27" t="s">
        <v>31</v>
      </c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2.75">
      <c r="A55" s="27"/>
      <c r="B55" s="27">
        <v>3</v>
      </c>
      <c r="C55" s="27" t="s">
        <v>30</v>
      </c>
      <c r="D55" s="27"/>
      <c r="E55" s="27"/>
      <c r="F55" s="27"/>
      <c r="G55" s="27"/>
      <c r="H55" s="27"/>
      <c r="I55" s="27"/>
      <c r="J55" s="27"/>
      <c r="K55" s="27"/>
      <c r="L55" s="27"/>
      <c r="M55" s="28"/>
      <c r="N55" s="27"/>
      <c r="O55" s="27"/>
      <c r="P55" s="27"/>
      <c r="Q55" s="27"/>
      <c r="R55" s="27"/>
    </row>
    <row r="56" spans="1:18" ht="12.75">
      <c r="A56" s="27"/>
      <c r="B56" s="27">
        <v>4</v>
      </c>
      <c r="C56" s="27" t="s">
        <v>29</v>
      </c>
      <c r="D56" s="27"/>
      <c r="E56" s="27"/>
      <c r="F56" s="27"/>
      <c r="G56" s="27"/>
      <c r="H56" s="27"/>
      <c r="I56" s="27"/>
      <c r="J56" s="27"/>
      <c r="K56" s="27"/>
      <c r="L56" s="27"/>
      <c r="M56" s="28"/>
      <c r="N56" s="27"/>
      <c r="O56" s="27"/>
      <c r="P56" s="27"/>
      <c r="Q56" s="27"/>
      <c r="R56" s="27"/>
    </row>
    <row r="57" spans="1:18" ht="12.75">
      <c r="A57" s="27"/>
      <c r="B57" s="27">
        <v>4</v>
      </c>
      <c r="C57" s="27" t="s">
        <v>28</v>
      </c>
      <c r="D57" s="27"/>
      <c r="E57" s="27"/>
      <c r="F57" s="27"/>
      <c r="G57" s="27"/>
      <c r="H57" s="27"/>
      <c r="I57" s="27"/>
      <c r="J57" s="27"/>
      <c r="K57" s="27"/>
      <c r="L57" s="27"/>
      <c r="M57" s="28"/>
      <c r="N57" s="27"/>
      <c r="O57" s="27"/>
      <c r="P57" s="27"/>
      <c r="Q57" s="27"/>
      <c r="R57" s="27"/>
    </row>
    <row r="58" spans="1:18" ht="12.75">
      <c r="A58" s="27"/>
      <c r="B58" s="27">
        <v>5</v>
      </c>
      <c r="C58" s="27" t="s">
        <v>27</v>
      </c>
      <c r="D58" s="27"/>
      <c r="E58" s="27"/>
      <c r="F58" s="27"/>
      <c r="G58" s="27"/>
      <c r="H58" s="27"/>
      <c r="I58" s="27"/>
      <c r="J58" s="27"/>
      <c r="K58" s="27"/>
      <c r="L58" s="27"/>
      <c r="M58" s="28"/>
      <c r="N58" s="27"/>
      <c r="O58" s="27"/>
      <c r="P58" s="27"/>
      <c r="Q58" s="27"/>
      <c r="R58" s="27"/>
    </row>
    <row r="59" spans="1:18" ht="12.75">
      <c r="A59" s="35"/>
      <c r="B59" s="27">
        <v>6</v>
      </c>
      <c r="C59" s="27" t="s">
        <v>26</v>
      </c>
      <c r="D59" s="27"/>
      <c r="E59" s="27"/>
      <c r="F59" s="34"/>
      <c r="G59" s="34"/>
      <c r="H59" s="27"/>
      <c r="I59" s="27"/>
      <c r="J59" s="34"/>
      <c r="K59" s="34"/>
      <c r="L59" s="33"/>
      <c r="M59" s="32"/>
      <c r="N59" s="31"/>
      <c r="O59" s="31"/>
      <c r="P59" s="27"/>
      <c r="Q59" s="27"/>
      <c r="R59" s="27"/>
    </row>
    <row r="60" spans="1:18">
      <c r="M60" s="30"/>
    </row>
    <row r="61" spans="1:18" ht="15.75">
      <c r="A61" s="29" t="s">
        <v>25</v>
      </c>
      <c r="B61" s="9" t="s">
        <v>24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21">
        <f>ROUND(474.17/287026.2*G6,2)+1.17+3.3</f>
        <v>12.420000000000002</v>
      </c>
      <c r="N61" s="21"/>
      <c r="O61" s="21" t="s">
        <v>9</v>
      </c>
      <c r="P61" s="25"/>
      <c r="Q61" s="9"/>
      <c r="R61" s="9"/>
    </row>
    <row r="62" spans="1:18" ht="12.75">
      <c r="A62" s="27"/>
      <c r="B62" s="27">
        <v>1</v>
      </c>
      <c r="C62" s="27" t="s">
        <v>23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27"/>
      <c r="B63" s="27">
        <v>2</v>
      </c>
      <c r="C63" s="27" t="s">
        <v>22</v>
      </c>
      <c r="D63" s="27"/>
      <c r="E63" s="27"/>
      <c r="F63" s="27"/>
      <c r="G63" s="27"/>
      <c r="H63" s="27"/>
      <c r="I63" s="27"/>
      <c r="J63" s="27"/>
      <c r="K63" s="27"/>
      <c r="L63" s="27"/>
      <c r="M63" s="28"/>
      <c r="N63" s="27"/>
      <c r="O63" s="27"/>
      <c r="P63" s="27"/>
      <c r="Q63" s="27"/>
      <c r="R63" s="27"/>
    </row>
    <row r="64" spans="1:18" ht="12.75">
      <c r="A64" s="27"/>
      <c r="B64" s="27">
        <v>3</v>
      </c>
      <c r="C64" s="27" t="s">
        <v>21</v>
      </c>
      <c r="D64" s="27"/>
      <c r="E64" s="27"/>
      <c r="F64" s="27"/>
      <c r="G64" s="27"/>
      <c r="H64" s="27"/>
      <c r="I64" s="27"/>
      <c r="J64" s="27"/>
      <c r="K64" s="27"/>
      <c r="L64" s="27"/>
      <c r="M64" s="28"/>
      <c r="N64" s="27"/>
      <c r="O64" s="27"/>
      <c r="P64" s="27"/>
      <c r="Q64" s="27"/>
      <c r="R64" s="27"/>
    </row>
    <row r="65" spans="1:18" ht="12.75">
      <c r="A65" s="27"/>
      <c r="B65" s="27">
        <v>4</v>
      </c>
      <c r="C65" s="27" t="s">
        <v>20</v>
      </c>
      <c r="D65" s="27"/>
      <c r="E65" s="27"/>
      <c r="F65" s="27"/>
      <c r="G65" s="27"/>
      <c r="H65" s="27"/>
      <c r="I65" s="27"/>
      <c r="J65" s="27"/>
      <c r="K65" s="27"/>
      <c r="L65" s="27"/>
      <c r="M65" s="28"/>
      <c r="N65" s="27"/>
      <c r="O65" s="27"/>
      <c r="P65" s="27"/>
      <c r="Q65" s="27"/>
      <c r="R65" s="27"/>
    </row>
    <row r="66" spans="1:18" ht="12.75">
      <c r="A66" s="27"/>
      <c r="B66" s="27">
        <v>5</v>
      </c>
      <c r="C66" s="27" t="s">
        <v>19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6</v>
      </c>
      <c r="C67" s="27" t="s">
        <v>18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7</v>
      </c>
      <c r="C68" s="27" t="s">
        <v>17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8</v>
      </c>
      <c r="C69" s="27" t="s">
        <v>16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5.75">
      <c r="A70" s="9"/>
      <c r="B70" s="9"/>
      <c r="M70" s="19"/>
      <c r="N70" s="23"/>
      <c r="O70" s="18"/>
      <c r="P70" s="23"/>
    </row>
    <row r="71" spans="1:18" ht="15.75">
      <c r="A71" s="9" t="s">
        <v>15</v>
      </c>
      <c r="B71" s="9" t="s">
        <v>14</v>
      </c>
      <c r="M71" s="21">
        <f>ROUND(80.05/218664.5*G6,2)</f>
        <v>1.76</v>
      </c>
      <c r="N71" s="20"/>
      <c r="O71" s="21" t="s">
        <v>9</v>
      </c>
      <c r="P71" s="20"/>
    </row>
    <row r="72" spans="1:18" ht="15.75">
      <c r="A72" s="9"/>
      <c r="B72" s="9"/>
      <c r="M72" s="18"/>
      <c r="N72" s="23"/>
      <c r="O72" s="18"/>
      <c r="P72" s="23"/>
    </row>
    <row r="73" spans="1:18" ht="15.75">
      <c r="A73" s="9"/>
      <c r="B73" s="7" t="s">
        <v>4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22">
        <f>M21+M32+M38+M43+M71+M61+M52</f>
        <v>63.43</v>
      </c>
      <c r="N73" s="21"/>
      <c r="O73" s="21" t="s">
        <v>9</v>
      </c>
      <c r="P73" s="21"/>
      <c r="Q73" s="9"/>
      <c r="R73" s="9"/>
    </row>
    <row r="74" spans="1:18" ht="15.75">
      <c r="A74" s="9"/>
      <c r="B74" s="7"/>
      <c r="C74" s="9"/>
      <c r="D74" s="9"/>
      <c r="E74" s="9"/>
      <c r="F74" s="9"/>
      <c r="G74" s="9"/>
      <c r="H74" s="9"/>
      <c r="I74" s="9"/>
      <c r="J74" s="9"/>
      <c r="K74" s="9"/>
      <c r="L74" s="9"/>
      <c r="M74" s="19"/>
      <c r="N74" s="18"/>
      <c r="O74" s="18"/>
      <c r="P74" s="18"/>
      <c r="Q74" s="9"/>
      <c r="R74" s="26"/>
    </row>
    <row r="75" spans="1:18" s="9" customFormat="1" ht="15.75">
      <c r="B75" s="7" t="s">
        <v>13</v>
      </c>
      <c r="M75" s="22">
        <f>ROUND(M73*7/100,2)</f>
        <v>4.4400000000000004</v>
      </c>
      <c r="N75" s="21"/>
      <c r="O75" s="25" t="s">
        <v>9</v>
      </c>
      <c r="P75" s="21"/>
    </row>
    <row r="76" spans="1:18">
      <c r="M76" s="24"/>
      <c r="N76" s="23"/>
      <c r="O76" s="23"/>
      <c r="P76" s="23"/>
    </row>
    <row r="77" spans="1:18" ht="15.75">
      <c r="B77" s="7" t="s">
        <v>10</v>
      </c>
      <c r="M77" s="22">
        <f>M73+M75</f>
        <v>67.87</v>
      </c>
      <c r="N77" s="21"/>
      <c r="O77" s="21" t="s">
        <v>9</v>
      </c>
      <c r="P77" s="21"/>
    </row>
    <row r="78" spans="1:18" ht="15.75">
      <c r="B78" s="7"/>
      <c r="M78" s="19"/>
      <c r="N78" s="18"/>
      <c r="O78" s="18"/>
      <c r="P78" s="18"/>
    </row>
    <row r="79" spans="1:18" s="9" customFormat="1" ht="15.75">
      <c r="A79" s="9" t="s">
        <v>12</v>
      </c>
      <c r="B79" s="9" t="s">
        <v>11</v>
      </c>
      <c r="M79" s="21">
        <f>ROUND((3756.33+876.77+6477)/1000,2)</f>
        <v>11.11</v>
      </c>
      <c r="N79" s="20"/>
      <c r="O79" s="21" t="s">
        <v>9</v>
      </c>
      <c r="P79" s="20"/>
    </row>
    <row r="80" spans="1:18" ht="16.5" thickBot="1">
      <c r="B80" s="7"/>
      <c r="M80" s="19"/>
      <c r="N80" s="18"/>
      <c r="O80" s="18"/>
      <c r="P80" s="18"/>
    </row>
    <row r="81" spans="1:18" ht="16.5" thickBot="1">
      <c r="B81" s="7" t="s">
        <v>10</v>
      </c>
      <c r="M81" s="17">
        <f>M77+M79</f>
        <v>78.98</v>
      </c>
      <c r="N81" s="16"/>
      <c r="O81" s="16" t="s">
        <v>9</v>
      </c>
      <c r="P81" s="15"/>
    </row>
    <row r="82" spans="1:18">
      <c r="F82" s="14"/>
      <c r="G82" s="14"/>
      <c r="O82" s="13"/>
    </row>
    <row r="83" spans="1:18" s="6" customFormat="1" ht="15">
      <c r="A83" s="9"/>
      <c r="B83" s="9" t="s">
        <v>8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</row>
    <row r="84" spans="1:18" s="6" customFormat="1" ht="15.75">
      <c r="A84" s="9"/>
      <c r="B84" s="9" t="s">
        <v>7</v>
      </c>
      <c r="C84" s="9"/>
      <c r="D84" s="9"/>
      <c r="E84" s="9"/>
      <c r="F84" s="9"/>
      <c r="G84" s="9"/>
      <c r="H84" s="9"/>
      <c r="I84" s="9"/>
      <c r="J84" s="9"/>
      <c r="K84" s="9"/>
      <c r="L84" s="11">
        <f>ROUND(G6*14.29,2)</f>
        <v>68789.2</v>
      </c>
      <c r="M84" s="11"/>
      <c r="N84" s="12"/>
      <c r="O84" s="9"/>
      <c r="P84" s="9"/>
      <c r="Q84" s="9"/>
    </row>
    <row r="85" spans="1:18" s="6" customFormat="1" ht="15.75">
      <c r="A85" s="9"/>
      <c r="B85" s="9" t="s">
        <v>6</v>
      </c>
      <c r="C85" s="9"/>
      <c r="D85" s="9"/>
      <c r="E85" s="9"/>
      <c r="F85" s="9"/>
      <c r="G85" s="9"/>
      <c r="H85" s="9"/>
      <c r="I85" s="9"/>
      <c r="J85" s="9"/>
      <c r="K85" s="9"/>
      <c r="L85" s="11">
        <v>1529.77</v>
      </c>
      <c r="M85" s="11"/>
      <c r="N85" s="12"/>
      <c r="O85" s="9"/>
      <c r="P85" s="9"/>
      <c r="Q85" s="9"/>
      <c r="R85" s="9"/>
    </row>
    <row r="86" spans="1:18" s="6" customFormat="1" ht="15" customHeight="1">
      <c r="A86" s="9"/>
      <c r="B86" s="9" t="s">
        <v>5</v>
      </c>
      <c r="C86" s="9"/>
      <c r="D86" s="9"/>
      <c r="E86" s="9"/>
      <c r="F86" s="9"/>
      <c r="G86" s="9"/>
      <c r="H86" s="9"/>
      <c r="I86" s="9"/>
      <c r="J86" s="9"/>
      <c r="K86" s="9"/>
      <c r="L86" s="11">
        <f>ROUND(G6*1.8,2)</f>
        <v>8664.84</v>
      </c>
      <c r="M86" s="11"/>
      <c r="N86" s="12"/>
      <c r="O86" s="9"/>
      <c r="P86" s="9"/>
      <c r="Q86" s="9"/>
      <c r="R86" s="9"/>
    </row>
    <row r="87" spans="1:18" s="6" customFormat="1" ht="15.75">
      <c r="A87" s="7"/>
      <c r="B87" s="7" t="s">
        <v>4</v>
      </c>
      <c r="C87" s="7"/>
      <c r="D87" s="7"/>
      <c r="E87" s="7"/>
      <c r="F87" s="7"/>
      <c r="G87" s="7"/>
      <c r="H87" s="7"/>
      <c r="I87" s="7"/>
      <c r="J87" s="7"/>
      <c r="K87" s="7"/>
      <c r="L87" s="11">
        <f>SUM(L84:M86)</f>
        <v>78983.81</v>
      </c>
      <c r="M87" s="11"/>
      <c r="N87" s="10"/>
      <c r="O87" s="7"/>
      <c r="P87" s="7"/>
      <c r="Q87" s="7"/>
      <c r="R87" s="7"/>
    </row>
    <row r="88" spans="1:18" s="6" customFormat="1" ht="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</row>
    <row r="89" spans="1:18" ht="15.75">
      <c r="A89" s="5"/>
      <c r="B89" s="8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ht="15.75">
      <c r="A90" s="5"/>
      <c r="B90" s="8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1:18" ht="15.75">
      <c r="A91" s="5"/>
      <c r="B91" s="8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s="6" customFormat="1" ht="15.75">
      <c r="A92" s="7"/>
      <c r="B92" s="4" t="s">
        <v>3</v>
      </c>
      <c r="C92" s="7"/>
      <c r="D92" s="7"/>
      <c r="E92" s="7"/>
      <c r="F92" s="7"/>
      <c r="G92" s="7"/>
      <c r="H92" s="7"/>
      <c r="I92" s="7"/>
      <c r="J92" s="4" t="s">
        <v>2</v>
      </c>
      <c r="K92" s="4"/>
      <c r="L92" s="4"/>
      <c r="M92" s="4"/>
      <c r="N92" s="4"/>
      <c r="O92" s="4"/>
      <c r="P92" s="7"/>
      <c r="Q92" s="7"/>
      <c r="R92" s="7"/>
    </row>
    <row r="93" spans="1:18" ht="15.75">
      <c r="A93" s="5"/>
      <c r="B93" s="5"/>
      <c r="C93" s="5"/>
      <c r="D93" s="5"/>
      <c r="E93" s="5"/>
      <c r="F93" s="5"/>
      <c r="G93" s="5"/>
      <c r="H93" s="5"/>
      <c r="I93" s="5"/>
      <c r="J93" s="4" t="s">
        <v>1</v>
      </c>
      <c r="K93" s="4"/>
      <c r="L93" s="4"/>
      <c r="M93" s="4"/>
      <c r="N93" s="4"/>
      <c r="O93" s="4"/>
      <c r="P93" s="5"/>
      <c r="Q93" s="5"/>
      <c r="R93" s="5"/>
    </row>
    <row r="94" spans="1:18" ht="15.75">
      <c r="E94" s="4"/>
      <c r="J94" s="4"/>
      <c r="K94" s="4"/>
      <c r="L94" s="4"/>
      <c r="M94" s="4"/>
      <c r="N94" s="4"/>
      <c r="O94" s="4"/>
    </row>
    <row r="95" spans="1:18" ht="15.75">
      <c r="E95" s="4" t="s">
        <v>0</v>
      </c>
      <c r="J95" s="2"/>
      <c r="K95" s="2"/>
      <c r="L95" s="2"/>
      <c r="M95" s="3"/>
      <c r="N95" s="2"/>
      <c r="O95" s="2"/>
    </row>
  </sheetData>
  <mergeCells count="25">
    <mergeCell ref="G12:H12"/>
    <mergeCell ref="B3:O3"/>
    <mergeCell ref="D4:M4"/>
    <mergeCell ref="C23:D23"/>
    <mergeCell ref="G7:H7"/>
    <mergeCell ref="C24:D24"/>
    <mergeCell ref="J45:K45"/>
    <mergeCell ref="J44:K44"/>
    <mergeCell ref="G2:I2"/>
    <mergeCell ref="G15:H15"/>
    <mergeCell ref="G6:H6"/>
    <mergeCell ref="G8:H8"/>
    <mergeCell ref="G9:H9"/>
    <mergeCell ref="G10:H10"/>
    <mergeCell ref="G11:H11"/>
    <mergeCell ref="G13:H13"/>
    <mergeCell ref="B52:G52"/>
    <mergeCell ref="H52:I52"/>
    <mergeCell ref="J47:K47"/>
    <mergeCell ref="J46:K46"/>
    <mergeCell ref="L87:M87"/>
    <mergeCell ref="J48:K48"/>
    <mergeCell ref="L84:M84"/>
    <mergeCell ref="L85:M85"/>
    <mergeCell ref="L86:M86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2022-03-29T12:46:26Z</dcterms:created>
  <dcterms:modified xsi:type="dcterms:W3CDTF">2022-03-29T12:47:14Z</dcterms:modified>
</cp:coreProperties>
</file>