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O26" i="1"/>
  <c r="O29" i="1"/>
  <c r="O30" i="1"/>
  <c r="O33" i="1"/>
  <c r="M32" i="1" s="1"/>
  <c r="O34" i="1"/>
  <c r="O35" i="1"/>
  <c r="O36" i="1"/>
  <c r="O37" i="1"/>
  <c r="M38" i="1"/>
  <c r="E40" i="1"/>
  <c r="M43" i="1"/>
  <c r="M52" i="1"/>
  <c r="M61" i="1"/>
  <c r="M71" i="1"/>
  <c r="M79" i="1"/>
  <c r="L84" i="1"/>
  <c r="L87" i="1" s="1"/>
  <c r="L86" i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<sst xmlns="http://schemas.openxmlformats.org/spreadsheetml/2006/main" count="136" uniqueCount="90">
  <si>
    <t>Кузина В.А.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</si>
  <si>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</si>
  <si>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</si>
  <si>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</si>
  <si>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</si>
  <si>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</si>
  <si>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</si>
  <si>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</si>
  <si>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</si>
  <si>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</si>
  <si>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</si>
  <si>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</si>
  <si>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</si>
  <si>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</si>
  <si>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</si>
  <si>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</si>
  <si>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</si>
  <si>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</si>
  <si>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</si>
  <si>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</si>
  <si>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</si>
  <si>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</si>
  <si>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</si>
  <si>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</si>
  <si>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</si>
  <si>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</si>
  <si>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</si>
  <si>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</si>
  <si>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</si>
  <si>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</si>
  <si>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</si>
  <si>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</si>
  <si>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</si>
  <si>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</si>
  <si>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</si>
  <si>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</si>
  <si>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</si>
  <si>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</si>
  <si>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</si>
  <si>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</si>
  <si>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</si>
  <si>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</si>
  <si>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</si>
  <si>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</si>
  <si>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</si>
  <si>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</si>
  <si>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</si>
  <si>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</si>
  <si>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</si>
  <si>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</si>
  <si>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</si>
  <si>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</si>
  <si>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</si>
  <si>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</si>
  <si>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</si>
  <si>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</si>
  <si>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</si>
  <si>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</si>
  <si>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</si>
  <si>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</si>
  <si>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</si>
  <si>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</si>
  <si>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</si>
  <si>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</si>
  <si>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</si>
  <si>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</si>
  <si>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</si>
  <si>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</si>
  <si>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</si>
  <si>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</si>
  <si>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</si>
  <si>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</si>
  <si>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</si>
  <si>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</si>
  <si>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</si>
  <si>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</si>
  <si>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</si>
  <si>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</si>
  <si>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</si>
  <si>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</si>
  <si>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</si>
  <si>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</si>
  <si>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</si>
  <si>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</si>
  <si>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</si>
  <si>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</si>
  <si>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</si>
  <si>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д.58 корп.1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</si>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</sst>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89</v>
      </c>
      <c r="N1" s="53"/>
      <c r="O1" s="53"/>
    </row>
    <row r="2" spans="1:18" ht="18">
      <c r="G2" s="52" t="s">
        <v>88</v>
      </c>
      <c r="H2" s="52"/>
      <c r="I2" s="52"/>
    </row>
    <row r="3" spans="1:18" ht="15">
      <c r="A3" s="5"/>
      <c r="B3" s="51" t="s">
        <v>87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"/>
      <c r="Q3" s="5"/>
      <c r="R3" s="5"/>
    </row>
    <row r="4" spans="1:18" ht="15">
      <c r="A4" s="5"/>
      <c r="B4" s="5"/>
      <c r="C4" s="5"/>
      <c r="D4" s="51" t="s">
        <v>86</v>
      </c>
      <c r="E4" s="51"/>
      <c r="F4" s="51"/>
      <c r="G4" s="51"/>
      <c r="H4" s="51"/>
      <c r="I4" s="51"/>
      <c r="J4" s="51"/>
      <c r="K4" s="51"/>
      <c r="L4" s="51"/>
      <c r="M4" s="51"/>
      <c r="N4" s="5"/>
      <c r="O4" s="5"/>
      <c r="P4" s="5"/>
      <c r="Q4" s="5"/>
      <c r="R4" s="5"/>
    </row>
    <row r="6" spans="1:18" ht="15" customHeight="1">
      <c r="A6" s="1" t="s">
        <v>85</v>
      </c>
      <c r="C6" s="1" t="s">
        <v>84</v>
      </c>
      <c r="G6" s="48">
        <v>4745.3999999999996</v>
      </c>
      <c r="H6" s="48"/>
      <c r="I6" s="1" t="s">
        <v>78</v>
      </c>
    </row>
    <row r="7" spans="1:18" ht="15" customHeight="1">
      <c r="A7" s="1" t="s">
        <v>83</v>
      </c>
      <c r="G7" s="48">
        <v>680.3</v>
      </c>
      <c r="H7" s="48"/>
      <c r="I7" s="1" t="s">
        <v>78</v>
      </c>
    </row>
    <row r="8" spans="1:18" ht="15" customHeight="1">
      <c r="A8" s="1" t="s">
        <v>82</v>
      </c>
      <c r="G8" s="48">
        <v>1252.3</v>
      </c>
      <c r="H8" s="48"/>
      <c r="I8" s="1" t="s">
        <v>78</v>
      </c>
    </row>
    <row r="9" spans="1:18" ht="15" customHeight="1">
      <c r="A9" s="1" t="s">
        <v>81</v>
      </c>
      <c r="G9" s="48">
        <v>680.3</v>
      </c>
      <c r="H9" s="48"/>
      <c r="I9" s="1" t="s">
        <v>78</v>
      </c>
    </row>
    <row r="10" spans="1:18" ht="15" customHeight="1">
      <c r="A10" s="1" t="s">
        <v>80</v>
      </c>
      <c r="G10" s="48">
        <v>2162</v>
      </c>
      <c r="H10" s="48"/>
      <c r="I10" s="1" t="s">
        <v>78</v>
      </c>
    </row>
    <row r="11" spans="1:18" ht="15" customHeight="1">
      <c r="B11" s="1" t="s">
        <v>79</v>
      </c>
      <c r="G11" s="48">
        <v>1140.8</v>
      </c>
      <c r="H11" s="48"/>
      <c r="I11" s="1" t="s">
        <v>78</v>
      </c>
    </row>
    <row r="12" spans="1:18" ht="15" customHeight="1">
      <c r="A12" s="1" t="s">
        <v>77</v>
      </c>
      <c r="G12" s="48">
        <v>0.39</v>
      </c>
      <c r="H12" s="48"/>
      <c r="I12" s="14"/>
    </row>
    <row r="13" spans="1:18" ht="15" customHeight="1">
      <c r="A13" s="1" t="s">
        <v>76</v>
      </c>
      <c r="G13" s="48">
        <v>0.22</v>
      </c>
      <c r="H13" s="48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75</v>
      </c>
      <c r="G15" s="48">
        <v>206</v>
      </c>
      <c r="H15" s="48"/>
      <c r="I15" s="14"/>
    </row>
    <row r="16" spans="1:18" ht="15" customHeight="1">
      <c r="A16" s="1" t="s">
        <v>74</v>
      </c>
      <c r="G16" s="14"/>
      <c r="H16" s="42">
        <v>6</v>
      </c>
      <c r="I16" s="14"/>
    </row>
    <row r="17" spans="1:18" ht="15" customHeight="1">
      <c r="A17" s="1" t="s">
        <v>73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0" t="s">
        <v>72</v>
      </c>
      <c r="G19" s="14"/>
      <c r="H19" s="42"/>
      <c r="I19" s="42"/>
    </row>
    <row r="20" spans="1:18" ht="15" customHeight="1"/>
    <row r="21" spans="1:18" ht="15" customHeight="1">
      <c r="A21" s="29" t="s">
        <v>71</v>
      </c>
      <c r="B21" s="9" t="s">
        <v>70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16.84</v>
      </c>
      <c r="N21" s="21"/>
      <c r="O21" s="21" t="s">
        <v>10</v>
      </c>
      <c r="P21" s="25"/>
      <c r="Q21" s="9"/>
      <c r="R21" s="9"/>
    </row>
    <row r="22" spans="1:18" ht="15" customHeight="1">
      <c r="B22" s="49" t="s">
        <v>69</v>
      </c>
      <c r="M22" s="30"/>
      <c r="O22" s="45">
        <f>SUM(O23:O26)</f>
        <v>11768</v>
      </c>
      <c r="P22" s="9" t="s">
        <v>53</v>
      </c>
    </row>
    <row r="23" spans="1:18" ht="15" customHeight="1">
      <c r="A23" s="43" t="s">
        <v>38</v>
      </c>
      <c r="B23" s="1" t="s">
        <v>68</v>
      </c>
      <c r="C23" s="48">
        <f>G12*1</f>
        <v>0.39</v>
      </c>
      <c r="D23" s="48"/>
      <c r="E23" s="1" t="s">
        <v>66</v>
      </c>
      <c r="F23" s="47"/>
      <c r="I23" s="27"/>
      <c r="K23" s="27"/>
      <c r="M23" s="28"/>
      <c r="N23" s="27"/>
      <c r="O23" s="41">
        <f>ROUND(C23*8930*1.76*1.07,0)</f>
        <v>6559</v>
      </c>
      <c r="P23" s="1" t="s">
        <v>53</v>
      </c>
    </row>
    <row r="24" spans="1:18" ht="14.25" customHeight="1">
      <c r="A24" s="43" t="s">
        <v>38</v>
      </c>
      <c r="B24" s="1" t="s">
        <v>67</v>
      </c>
      <c r="C24" s="48">
        <f>G13*1</f>
        <v>0.22</v>
      </c>
      <c r="D24" s="48"/>
      <c r="E24" s="1" t="s">
        <v>66</v>
      </c>
      <c r="F24" s="47"/>
      <c r="I24" s="27"/>
      <c r="K24" s="27"/>
      <c r="M24" s="28"/>
      <c r="N24" s="27"/>
      <c r="O24" s="41">
        <f>ROUND(C24*12120*1.65*1.07,0)</f>
        <v>4708</v>
      </c>
      <c r="P24" s="1" t="s">
        <v>53</v>
      </c>
    </row>
    <row r="25" spans="1:18" ht="14.25" customHeight="1">
      <c r="A25" s="43"/>
      <c r="C25" s="14"/>
      <c r="D25" s="14"/>
      <c r="F25" s="47"/>
      <c r="I25" s="27"/>
      <c r="K25" s="27"/>
      <c r="M25" s="28"/>
      <c r="N25" s="27"/>
      <c r="O25" s="41"/>
    </row>
    <row r="26" spans="1:18" ht="15" customHeight="1">
      <c r="A26" s="43"/>
      <c r="B26" s="1" t="s">
        <v>65</v>
      </c>
      <c r="C26" s="14"/>
      <c r="D26" s="14"/>
      <c r="F26" s="47"/>
      <c r="I26" s="27"/>
      <c r="K26" s="27"/>
      <c r="M26" s="28"/>
      <c r="N26" s="27"/>
      <c r="O26" s="41">
        <f>ROUND(16500/12.85*G12,0)</f>
        <v>501</v>
      </c>
      <c r="P26" s="1" t="s">
        <v>53</v>
      </c>
    </row>
    <row r="27" spans="1:18" ht="15" customHeight="1">
      <c r="A27" s="43"/>
      <c r="C27" s="14"/>
      <c r="D27" s="14"/>
      <c r="F27" s="47"/>
      <c r="I27" s="27"/>
      <c r="K27" s="27"/>
      <c r="M27" s="28"/>
      <c r="N27" s="27"/>
      <c r="O27" s="41"/>
    </row>
    <row r="28" spans="1:18" ht="15" customHeight="1">
      <c r="B28" s="1" t="s">
        <v>64</v>
      </c>
      <c r="G28" s="1">
        <v>30.2</v>
      </c>
      <c r="H28" s="1" t="s">
        <v>63</v>
      </c>
      <c r="M28" s="30"/>
      <c r="O28" s="9">
        <f>ROUND(O22*G28/100,0)</f>
        <v>3554</v>
      </c>
      <c r="P28" s="9" t="s">
        <v>53</v>
      </c>
    </row>
    <row r="29" spans="1:18" ht="15" customHeight="1">
      <c r="B29" s="1" t="s">
        <v>62</v>
      </c>
      <c r="M29" s="30"/>
      <c r="O29" s="46">
        <f>ROUND(20000/218644.6*G6,0)</f>
        <v>434</v>
      </c>
      <c r="P29" s="46" t="s">
        <v>53</v>
      </c>
    </row>
    <row r="30" spans="1:18" ht="15" customHeight="1">
      <c r="B30" s="1" t="s">
        <v>61</v>
      </c>
      <c r="M30" s="30"/>
      <c r="O30" s="46">
        <f>ROUND(50000/218644.5*G6,0)</f>
        <v>1085</v>
      </c>
      <c r="P30" s="46" t="s">
        <v>53</v>
      </c>
    </row>
    <row r="31" spans="1:18" ht="15" customHeight="1">
      <c r="M31" s="30"/>
      <c r="O31" s="46"/>
      <c r="P31" s="46"/>
    </row>
    <row r="32" spans="1:18" ht="15" customHeight="1">
      <c r="A32" s="29" t="s">
        <v>60</v>
      </c>
      <c r="B32" s="9" t="s">
        <v>59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ROUND((O33+O34+O35+O36+O37)/1000,2)</f>
        <v>3.73</v>
      </c>
      <c r="N32" s="21"/>
      <c r="O32" s="21" t="s">
        <v>10</v>
      </c>
      <c r="P32" s="25"/>
      <c r="Q32" s="9"/>
      <c r="R32" s="9"/>
    </row>
    <row r="33" spans="1:18" ht="15" customHeight="1">
      <c r="A33" s="43" t="s">
        <v>38</v>
      </c>
      <c r="B33" s="1" t="s">
        <v>58</v>
      </c>
      <c r="M33" s="30"/>
      <c r="O33" s="45">
        <f>ROUND(1898.6*0.173333,0)</f>
        <v>329</v>
      </c>
      <c r="P33" s="9" t="s">
        <v>53</v>
      </c>
    </row>
    <row r="34" spans="1:18" ht="15" customHeight="1">
      <c r="A34" s="43" t="s">
        <v>38</v>
      </c>
      <c r="B34" s="1" t="s">
        <v>57</v>
      </c>
      <c r="M34" s="30"/>
      <c r="O34" s="26">
        <f>ROUND(100000/218644.5*G6,0)</f>
        <v>2170</v>
      </c>
      <c r="P34" s="9" t="s">
        <v>53</v>
      </c>
    </row>
    <row r="35" spans="1:18" ht="15" customHeight="1">
      <c r="A35" s="43" t="s">
        <v>38</v>
      </c>
      <c r="B35" s="1" t="s">
        <v>56</v>
      </c>
      <c r="F35" s="14"/>
      <c r="G35" s="14"/>
      <c r="M35" s="30"/>
      <c r="O35" s="9">
        <f>ROUND(G6*3/12,0)</f>
        <v>1186</v>
      </c>
      <c r="P35" s="9" t="s">
        <v>53</v>
      </c>
    </row>
    <row r="36" spans="1:18" ht="15" customHeight="1">
      <c r="A36" s="43" t="s">
        <v>38</v>
      </c>
      <c r="B36" s="1" t="s">
        <v>55</v>
      </c>
      <c r="M36" s="30"/>
      <c r="O36" s="9">
        <f>ROUND(1980/218644.5*G6,0)</f>
        <v>43</v>
      </c>
      <c r="P36" s="9" t="s">
        <v>53</v>
      </c>
    </row>
    <row r="37" spans="1:18" ht="15" customHeight="1">
      <c r="A37" s="43" t="s">
        <v>38</v>
      </c>
      <c r="B37" s="1" t="s">
        <v>54</v>
      </c>
      <c r="M37" s="30"/>
      <c r="O37" s="45">
        <f>90*0/12</f>
        <v>0</v>
      </c>
      <c r="P37" s="9" t="s">
        <v>53</v>
      </c>
    </row>
    <row r="38" spans="1:18" ht="15" customHeight="1">
      <c r="A38" s="29" t="s">
        <v>52</v>
      </c>
      <c r="B38" s="9" t="s">
        <v>51</v>
      </c>
      <c r="C38" s="9"/>
      <c r="D38" s="9"/>
      <c r="E38" s="9"/>
      <c r="F38" s="9"/>
      <c r="G38" s="9"/>
      <c r="H38" s="9"/>
      <c r="I38" s="9"/>
      <c r="J38" s="9" t="s">
        <v>34</v>
      </c>
      <c r="K38" s="9"/>
      <c r="L38" s="9"/>
      <c r="M38" s="22">
        <f>ROUND((O39+O40+O41)/1000,2)</f>
        <v>0</v>
      </c>
      <c r="N38" s="21"/>
      <c r="O38" s="21" t="s">
        <v>10</v>
      </c>
      <c r="P38" s="25"/>
      <c r="Q38" s="9"/>
      <c r="R38" s="9"/>
    </row>
    <row r="39" spans="1:18" ht="15" customHeight="1">
      <c r="A39" s="43" t="s">
        <v>38</v>
      </c>
      <c r="B39" s="1" t="s">
        <v>50</v>
      </c>
      <c r="M39" s="30"/>
      <c r="O39" s="44"/>
    </row>
    <row r="40" spans="1:18" ht="15" customHeight="1">
      <c r="A40" s="43" t="s">
        <v>38</v>
      </c>
      <c r="B40" s="1" t="s">
        <v>49</v>
      </c>
      <c r="E40" s="42">
        <f>H17*1</f>
        <v>0</v>
      </c>
      <c r="F40" s="1" t="s">
        <v>48</v>
      </c>
      <c r="H40" s="1" t="s">
        <v>47</v>
      </c>
      <c r="M40" s="30"/>
      <c r="O40" s="41"/>
    </row>
    <row r="41" spans="1:18" ht="15" customHeight="1">
      <c r="A41" s="43" t="s">
        <v>38</v>
      </c>
      <c r="B41" s="1" t="s">
        <v>46</v>
      </c>
      <c r="F41" s="42"/>
      <c r="M41" s="30"/>
      <c r="O41" s="41"/>
    </row>
    <row r="42" spans="1:18" ht="15" customHeight="1">
      <c r="A42" s="43"/>
      <c r="F42" s="42"/>
      <c r="M42" s="30"/>
      <c r="O42" s="41"/>
    </row>
    <row r="43" spans="1:18" ht="15.75">
      <c r="A43" s="29" t="s">
        <v>45</v>
      </c>
      <c r="B43" s="9" t="s">
        <v>44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2">
        <f>ROUND(830.06/287026.2*G6,2)+6.86+2.8</f>
        <v>23.380000000000003</v>
      </c>
      <c r="N43" s="21"/>
      <c r="O43" s="21" t="s">
        <v>10</v>
      </c>
      <c r="P43" s="25"/>
      <c r="Q43" s="9"/>
      <c r="R43" s="9"/>
    </row>
    <row r="44" spans="1:18" ht="12.75">
      <c r="A44" s="35" t="s">
        <v>38</v>
      </c>
      <c r="B44" s="33" t="s">
        <v>43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38</v>
      </c>
      <c r="B45" s="33" t="s">
        <v>42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38</v>
      </c>
      <c r="B46" s="33" t="s">
        <v>41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38</v>
      </c>
      <c r="B47" s="33" t="s">
        <v>40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38</v>
      </c>
      <c r="B48" s="33" t="s">
        <v>39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38</v>
      </c>
      <c r="B49" s="33" t="s">
        <v>37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36</v>
      </c>
      <c r="B52" s="36" t="s">
        <v>35</v>
      </c>
      <c r="C52" s="36"/>
      <c r="D52" s="36"/>
      <c r="E52" s="36"/>
      <c r="F52" s="36"/>
      <c r="G52" s="36"/>
      <c r="H52" s="36" t="s">
        <v>34</v>
      </c>
      <c r="I52" s="36"/>
      <c r="M52" s="21">
        <f>ROUND(266.34/287026.2*G6,2)</f>
        <v>4.4000000000000004</v>
      </c>
      <c r="N52" s="20"/>
      <c r="O52" s="21" t="s">
        <v>10</v>
      </c>
      <c r="P52" s="20"/>
    </row>
    <row r="53" spans="1:18">
      <c r="B53" s="27">
        <v>1</v>
      </c>
      <c r="C53" s="27" t="s">
        <v>33</v>
      </c>
    </row>
    <row r="54" spans="1:18" ht="12.75">
      <c r="A54" s="35"/>
      <c r="B54" s="27">
        <v>2</v>
      </c>
      <c r="C54" s="27" t="s">
        <v>32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31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30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29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28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27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26</v>
      </c>
      <c r="B61" s="9" t="s">
        <v>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ROUND(474.17/287026.2*G6,2)+1.77+1.34+1.45</f>
        <v>12.399999999999999</v>
      </c>
      <c r="N61" s="21"/>
      <c r="O61" s="21" t="s">
        <v>10</v>
      </c>
      <c r="P61" s="25"/>
      <c r="Q61" s="9"/>
      <c r="R61" s="9"/>
    </row>
    <row r="62" spans="1:18" ht="12.75">
      <c r="A62" s="27"/>
      <c r="B62" s="27">
        <v>1</v>
      </c>
      <c r="C62" s="27" t="s">
        <v>24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23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22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21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20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19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18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17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16</v>
      </c>
      <c r="B71" s="9" t="s">
        <v>15</v>
      </c>
      <c r="M71" s="21">
        <f>ROUND(80.05/218664.5*G6,2)</f>
        <v>1.74</v>
      </c>
      <c r="N71" s="20"/>
      <c r="O71" s="21" t="s">
        <v>10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5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M21+M32+M38+M43+M52+M71+M61</f>
        <v>62.49</v>
      </c>
      <c r="N73" s="21"/>
      <c r="O73" s="21" t="s">
        <v>10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14</v>
      </c>
      <c r="M75" s="22">
        <f>ROUND(M73*7/100,2)</f>
        <v>4.37</v>
      </c>
      <c r="N75" s="21"/>
      <c r="O75" s="25" t="s">
        <v>10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11</v>
      </c>
      <c r="M77" s="22">
        <f>M73+M75+0.01</f>
        <v>66.87</v>
      </c>
      <c r="N77" s="21"/>
      <c r="O77" s="21" t="s">
        <v>10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13</v>
      </c>
      <c r="B79" s="9" t="s">
        <v>12</v>
      </c>
      <c r="M79" s="21">
        <f>ROUND((3756.33+876.77+6477)/1000,2)</f>
        <v>11.11</v>
      </c>
      <c r="N79" s="20"/>
      <c r="O79" s="21" t="s">
        <v>10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11</v>
      </c>
      <c r="M81" s="17">
        <f>M77+M79</f>
        <v>77.98</v>
      </c>
      <c r="N81" s="16"/>
      <c r="O81" s="16" t="s">
        <v>10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8</v>
      </c>
      <c r="C84" s="9"/>
      <c r="D84" s="9"/>
      <c r="E84" s="9"/>
      <c r="F84" s="9"/>
      <c r="G84" s="9"/>
      <c r="H84" s="9"/>
      <c r="I84" s="9"/>
      <c r="J84" s="9"/>
      <c r="K84" s="9"/>
      <c r="L84" s="11">
        <f>ROUND(G6*14.29,2)</f>
        <v>67811.77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7</v>
      </c>
      <c r="C85" s="9"/>
      <c r="D85" s="9"/>
      <c r="E85" s="9"/>
      <c r="F85" s="9"/>
      <c r="G85" s="9"/>
      <c r="H85" s="9"/>
      <c r="I85" s="9"/>
      <c r="J85" s="9"/>
      <c r="K85" s="9"/>
      <c r="L85" s="11">
        <v>1529.77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6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ROUND(G6*1.82,2)</f>
        <v>8636.6299999999992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5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77978.170000000013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4</v>
      </c>
      <c r="C92" s="7"/>
      <c r="D92" s="7"/>
      <c r="E92" s="7"/>
      <c r="F92" s="7"/>
      <c r="G92" s="7"/>
      <c r="H92" s="7"/>
      <c r="I92" s="7"/>
      <c r="J92" s="4" t="s">
        <v>3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2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1</v>
      </c>
      <c r="J95" s="2"/>
      <c r="K95" s="2"/>
      <c r="L95" s="2" t="s">
        <v>0</v>
      </c>
      <c r="M95" s="3"/>
      <c r="N95" s="2"/>
      <c r="O95" s="2"/>
    </row>
  </sheetData>
  <mergeCells count="25">
    <mergeCell ref="G12:H12"/>
    <mergeCell ref="B3:O3"/>
    <mergeCell ref="D4:M4"/>
    <mergeCell ref="C23:D23"/>
    <mergeCell ref="G7:H7"/>
    <mergeCell ref="C24:D24"/>
    <mergeCell ref="J45:K45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2022-03-29T12:46:38Z</dcterms:created>
  <dcterms:modified xsi:type="dcterms:W3CDTF">2022-03-29T12:47:37Z</dcterms:modified>
</cp:coreProperties>
</file>