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8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C24" i="1"/>
  <c r="O24" i="1"/>
  <c r="C25" i="1"/>
  <c r="O25" i="1" s="1"/>
  <c r="O26" i="1"/>
  <c r="J27" i="1"/>
  <c r="O27" i="1"/>
  <c r="O29" i="1"/>
  <c r="O30" i="1"/>
  <c r="R35" i="1"/>
  <c r="S35" i="1"/>
  <c r="O37" i="1"/>
  <c r="O38" i="1"/>
  <c r="M33" i="1" s="1"/>
  <c r="O39" i="1"/>
  <c r="O40" i="1"/>
  <c r="O41" i="1"/>
  <c r="O43" i="1"/>
  <c r="E44" i="1"/>
  <c r="O44" i="1"/>
  <c r="O45" i="1"/>
  <c r="M42" i="1" s="1"/>
  <c r="O46" i="1"/>
  <c r="M47" i="1"/>
  <c r="M56" i="1"/>
  <c r="M65" i="1"/>
  <c r="M75" i="1"/>
  <c r="M83" i="1"/>
  <c r="L90" i="1"/>
  <c r="L91" i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<sst xmlns="http://schemas.openxmlformats.org/spreadsheetml/2006/main" count="170" uniqueCount="100">
  <si>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</si>
  <si>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</si>
  <si>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</si>
  <si>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</si>
  <si>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+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</si>
  <si>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</si>
  <si>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</si>
  <si>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</si>
  <si>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</si>
  <si>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</si>
  <si>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</si>
  <si>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</si>
  <si>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</si>
  <si>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</si>
  <si>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</si>
  <si>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</si>
  <si>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</si>
  <si>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</si>
  <si>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</si>
  <si>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</si>
  <si>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</si>
  <si>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</si>
  <si>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</si>
  <si>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</si>
  <si>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</si>
  <si>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</si>
  <si>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</si>
  <si>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</si>
  <si>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</si>
  <si>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</si>
  <si>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</si>
  <si>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</si>
  <si>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</si>
  <si>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</si>
  <si>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</si>
  <si>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</si>
  <si>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</si>
  <si>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</si>
  <si>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</si>
  <si>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</si>
  <si>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</si>
  <si>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</si>
  <si>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</si>
  <si>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</si>
  <si>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</si>
  <si>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</si>
  <si>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</si>
  <si>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>оценка лифтов отраб.срок службы</t>
  </si>
  <si>
    <t xml:space="preserve">страхование лифтов </t>
  </si>
  <si>
    <t>)</t>
  </si>
  <si>
    <t>лифтов</t>
  </si>
  <si>
    <t>технич. освидет.    (</t>
  </si>
  <si>
    <t>технич. обслуживание (8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</si>
  <si>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</si>
  <si>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</si>
  <si>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</si>
  <si>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</si>
  <si>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</si>
  <si>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</si>
  <si>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</si>
  <si>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</si>
  <si>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</si>
  <si>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</si>
  <si>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</si>
  <si>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</si>
  <si>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</si>
  <si>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</si>
  <si>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</si>
  <si>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</si>
  <si>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</si>
  <si>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</si>
  <si>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</si>
  <si>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</si>
  <si>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</si>
  <si>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</si>
  <si>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</si>
  <si>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</si>
  <si>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</si>
  <si>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</si>
  <si>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</si>
  <si>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</si>
  <si>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10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</si>
  <si>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</si>
  <si>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</si>
  <si>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</si>
  <si>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</si>
  <si>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</si>
  <si>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</si>
  <si>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</si>
  <si>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</si>
  <si>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</si>
  <si>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</si>
  <si>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</si>
  <si>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</si>
  <si>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</si>
  <si>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</si>
  <si>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</si>
  <si>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д.58 корп.2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</si>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</sst>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R14" sqref="R14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5" t="s">
        <v>99</v>
      </c>
      <c r="N1" s="55"/>
      <c r="O1" s="55"/>
    </row>
    <row r="2" spans="1:18" ht="18">
      <c r="G2" s="54" t="s">
        <v>98</v>
      </c>
      <c r="H2" s="54"/>
      <c r="I2" s="54"/>
    </row>
    <row r="3" spans="1:18" ht="15">
      <c r="A3" s="5"/>
      <c r="B3" s="53" t="s">
        <v>97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"/>
      <c r="Q3" s="5"/>
      <c r="R3" s="5"/>
    </row>
    <row r="4" spans="1:18" ht="15">
      <c r="A4" s="5"/>
      <c r="B4" s="5"/>
      <c r="C4" s="5"/>
      <c r="D4" s="53" t="s">
        <v>96</v>
      </c>
      <c r="E4" s="53"/>
      <c r="F4" s="53"/>
      <c r="G4" s="53"/>
      <c r="H4" s="53"/>
      <c r="I4" s="53"/>
      <c r="J4" s="53"/>
      <c r="K4" s="53"/>
      <c r="L4" s="53"/>
      <c r="M4" s="53"/>
      <c r="N4" s="5"/>
      <c r="O4" s="5"/>
      <c r="P4" s="5"/>
      <c r="Q4" s="5"/>
      <c r="R4" s="5"/>
    </row>
    <row r="6" spans="1:18" ht="15" customHeight="1">
      <c r="A6" s="1" t="s">
        <v>95</v>
      </c>
      <c r="C6" s="1" t="s">
        <v>94</v>
      </c>
      <c r="G6" s="50">
        <v>18735.099999999999</v>
      </c>
      <c r="H6" s="50"/>
      <c r="I6" s="1" t="s">
        <v>88</v>
      </c>
    </row>
    <row r="7" spans="1:18" ht="15" customHeight="1">
      <c r="A7" s="1" t="s">
        <v>93</v>
      </c>
      <c r="G7" s="50">
        <v>2148.89</v>
      </c>
      <c r="H7" s="50"/>
      <c r="I7" s="1" t="s">
        <v>88</v>
      </c>
    </row>
    <row r="8" spans="1:18" ht="15" customHeight="1">
      <c r="A8" s="1" t="s">
        <v>92</v>
      </c>
      <c r="G8" s="50">
        <v>3140.9</v>
      </c>
      <c r="H8" s="50"/>
      <c r="I8" s="1" t="s">
        <v>88</v>
      </c>
    </row>
    <row r="9" spans="1:18" ht="15" customHeight="1">
      <c r="A9" s="1" t="s">
        <v>91</v>
      </c>
      <c r="G9" s="50">
        <v>2100</v>
      </c>
      <c r="H9" s="50"/>
      <c r="I9" s="1" t="s">
        <v>88</v>
      </c>
    </row>
    <row r="10" spans="1:18" ht="15" customHeight="1">
      <c r="A10" s="1" t="s">
        <v>90</v>
      </c>
      <c r="G10" s="50">
        <v>8180</v>
      </c>
      <c r="H10" s="50"/>
      <c r="I10" s="1" t="s">
        <v>88</v>
      </c>
    </row>
    <row r="11" spans="1:18" ht="15" customHeight="1">
      <c r="B11" s="1" t="s">
        <v>89</v>
      </c>
      <c r="G11" s="50">
        <v>1800</v>
      </c>
      <c r="H11" s="50"/>
      <c r="I11" s="1" t="s">
        <v>88</v>
      </c>
    </row>
    <row r="12" spans="1:18" ht="15" customHeight="1">
      <c r="A12" s="1" t="s">
        <v>87</v>
      </c>
      <c r="G12" s="50">
        <v>0.77</v>
      </c>
      <c r="H12" s="50"/>
      <c r="I12" s="14"/>
    </row>
    <row r="13" spans="1:18" ht="15" customHeight="1">
      <c r="A13" s="1" t="s">
        <v>86</v>
      </c>
      <c r="G13" s="50">
        <f>2/2/2</f>
        <v>0.5</v>
      </c>
      <c r="H13" s="50"/>
      <c r="I13" s="14"/>
    </row>
    <row r="14" spans="1:18" ht="15" customHeight="1">
      <c r="A14" s="1" t="s">
        <v>85</v>
      </c>
      <c r="G14" s="50">
        <v>0.55000000000000004</v>
      </c>
      <c r="H14" s="50"/>
      <c r="I14" s="14"/>
    </row>
    <row r="15" spans="1:18" ht="15" customHeight="1">
      <c r="A15" s="1" t="s">
        <v>84</v>
      </c>
      <c r="G15" s="50">
        <v>847</v>
      </c>
      <c r="H15" s="50"/>
      <c r="I15" s="14"/>
    </row>
    <row r="16" spans="1:18" ht="15" customHeight="1">
      <c r="A16" s="1" t="s">
        <v>83</v>
      </c>
      <c r="G16" s="14"/>
      <c r="H16" s="42">
        <v>8</v>
      </c>
      <c r="I16" s="14"/>
    </row>
    <row r="17" spans="1:18" ht="15" customHeight="1">
      <c r="A17" s="1" t="s">
        <v>82</v>
      </c>
      <c r="G17" s="14"/>
      <c r="H17" s="42">
        <v>8</v>
      </c>
      <c r="I17" s="42" t="s">
        <v>81</v>
      </c>
    </row>
    <row r="18" spans="1:18" ht="15" customHeight="1">
      <c r="G18" s="14"/>
      <c r="H18" s="42"/>
      <c r="I18" s="42"/>
    </row>
    <row r="19" spans="1:18" ht="15" customHeight="1">
      <c r="B19" s="52" t="s">
        <v>80</v>
      </c>
      <c r="G19" s="14"/>
      <c r="H19" s="42"/>
      <c r="I19" s="42"/>
    </row>
    <row r="20" spans="1:18" ht="15" customHeight="1"/>
    <row r="21" spans="1:18" ht="15" customHeight="1">
      <c r="A21" s="29" t="s">
        <v>79</v>
      </c>
      <c r="B21" s="9" t="s">
        <v>78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48.55</v>
      </c>
      <c r="N21" s="21"/>
      <c r="O21" s="21" t="s">
        <v>10</v>
      </c>
      <c r="P21" s="25"/>
      <c r="Q21" s="9"/>
      <c r="R21" s="9"/>
    </row>
    <row r="22" spans="1:18" ht="15" customHeight="1">
      <c r="B22" s="51" t="s">
        <v>77</v>
      </c>
      <c r="M22" s="30"/>
      <c r="O22" s="45">
        <f>SUM(O23:O27)</f>
        <v>34368</v>
      </c>
      <c r="P22" s="9" t="s">
        <v>46</v>
      </c>
    </row>
    <row r="23" spans="1:18" ht="15" customHeight="1">
      <c r="A23" s="43" t="s">
        <v>38</v>
      </c>
      <c r="B23" s="1" t="s">
        <v>76</v>
      </c>
      <c r="C23" s="50">
        <f>G12*1</f>
        <v>0.77</v>
      </c>
      <c r="D23" s="50"/>
      <c r="E23" s="1" t="s">
        <v>73</v>
      </c>
      <c r="F23" s="49"/>
      <c r="I23" s="27"/>
      <c r="K23" s="27"/>
      <c r="M23" s="28"/>
      <c r="N23" s="27"/>
      <c r="O23" s="41">
        <f>ROUND(C23*8930*1.71*1.07,0)</f>
        <v>12581</v>
      </c>
      <c r="P23" s="1" t="s">
        <v>46</v>
      </c>
    </row>
    <row r="24" spans="1:18" ht="14.25" customHeight="1">
      <c r="A24" s="43" t="s">
        <v>38</v>
      </c>
      <c r="B24" s="1" t="s">
        <v>75</v>
      </c>
      <c r="C24" s="50">
        <f>G13*1</f>
        <v>0.5</v>
      </c>
      <c r="D24" s="50"/>
      <c r="E24" s="1" t="s">
        <v>73</v>
      </c>
      <c r="F24" s="49"/>
      <c r="I24" s="27"/>
      <c r="K24" s="27"/>
      <c r="M24" s="28"/>
      <c r="N24" s="27"/>
      <c r="O24" s="41">
        <f>ROUND(C24*12120*1.65*1.07,0)</f>
        <v>10699</v>
      </c>
      <c r="P24" s="1" t="s">
        <v>46</v>
      </c>
    </row>
    <row r="25" spans="1:18" ht="14.25" customHeight="1">
      <c r="A25" s="43" t="s">
        <v>38</v>
      </c>
      <c r="B25" s="1" t="s">
        <v>74</v>
      </c>
      <c r="C25" s="50">
        <f>G14</f>
        <v>0.55000000000000004</v>
      </c>
      <c r="D25" s="50"/>
      <c r="E25" s="1" t="s">
        <v>73</v>
      </c>
      <c r="F25" s="49"/>
      <c r="I25" s="27"/>
      <c r="K25" s="27"/>
      <c r="M25" s="28"/>
      <c r="N25" s="27"/>
      <c r="O25" s="41">
        <f>ROUND(C25*8970*1.6*1.07,0)</f>
        <v>8446</v>
      </c>
      <c r="P25" s="1" t="s">
        <v>46</v>
      </c>
    </row>
    <row r="26" spans="1:18" ht="15" customHeight="1">
      <c r="A26" s="43"/>
      <c r="B26" s="1" t="s">
        <v>72</v>
      </c>
      <c r="C26" s="14"/>
      <c r="D26" s="14"/>
      <c r="F26" s="49"/>
      <c r="I26" s="27"/>
      <c r="K26" s="27"/>
      <c r="M26" s="28"/>
      <c r="N26" s="27"/>
      <c r="O26" s="41">
        <f>ROUND(16100/9455*G15,0)</f>
        <v>1442</v>
      </c>
      <c r="P26" s="1" t="s">
        <v>46</v>
      </c>
    </row>
    <row r="27" spans="1:18" ht="14.25" customHeight="1">
      <c r="A27" s="43"/>
      <c r="B27" s="1" t="s">
        <v>71</v>
      </c>
      <c r="E27" s="14"/>
      <c r="F27" s="14"/>
      <c r="H27" s="1">
        <v>150</v>
      </c>
      <c r="I27" s="33" t="s">
        <v>70</v>
      </c>
      <c r="J27" s="1">
        <f>H16</f>
        <v>8</v>
      </c>
      <c r="K27" s="33"/>
      <c r="M27" s="48"/>
      <c r="N27" s="33"/>
      <c r="O27" s="41">
        <f>H27*J27</f>
        <v>1200</v>
      </c>
      <c r="P27" s="1" t="s">
        <v>46</v>
      </c>
    </row>
    <row r="28" spans="1:18" ht="15" customHeight="1">
      <c r="B28" s="1" t="s">
        <v>69</v>
      </c>
      <c r="G28" s="1">
        <v>30.28</v>
      </c>
      <c r="H28" s="1" t="s">
        <v>68</v>
      </c>
      <c r="M28" s="30"/>
      <c r="O28" s="9">
        <f>ROUND(O22*G28/100,0)</f>
        <v>10407</v>
      </c>
      <c r="P28" s="9" t="s">
        <v>46</v>
      </c>
    </row>
    <row r="29" spans="1:18" ht="15" customHeight="1">
      <c r="B29" s="1" t="s">
        <v>67</v>
      </c>
      <c r="M29" s="30"/>
      <c r="O29" s="47">
        <f>ROUND(20000/218644.6*G6,0)</f>
        <v>1714</v>
      </c>
      <c r="P29" s="47" t="s">
        <v>46</v>
      </c>
    </row>
    <row r="30" spans="1:18" ht="15" customHeight="1">
      <c r="B30" s="1" t="s">
        <v>66</v>
      </c>
      <c r="M30" s="30"/>
      <c r="O30" s="47">
        <f>ROUND(24000/218644.6*G6,0)</f>
        <v>2056</v>
      </c>
      <c r="P30" s="47" t="s">
        <v>46</v>
      </c>
    </row>
    <row r="31" spans="1:18" ht="15" customHeight="1">
      <c r="A31" s="43"/>
      <c r="B31" s="1" t="s">
        <v>65</v>
      </c>
      <c r="M31" s="30"/>
      <c r="O31" s="45">
        <v>0</v>
      </c>
      <c r="P31" s="9" t="s">
        <v>46</v>
      </c>
    </row>
    <row r="32" spans="1:18" ht="15" customHeight="1">
      <c r="A32" s="43"/>
      <c r="M32" s="30"/>
      <c r="O32" s="45"/>
      <c r="P32" s="9"/>
    </row>
    <row r="33" spans="1:19" ht="15" customHeight="1">
      <c r="A33" s="29" t="s">
        <v>64</v>
      </c>
      <c r="B33" s="9" t="s">
        <v>63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ROUND((O34+O35+O36+O37+O38+O39+O40+O41)/1000,2)</f>
        <v>16.989999999999998</v>
      </c>
      <c r="N33" s="21"/>
      <c r="O33" s="21" t="s">
        <v>10</v>
      </c>
      <c r="P33" s="25"/>
      <c r="Q33" s="9"/>
      <c r="R33" s="9"/>
    </row>
    <row r="34" spans="1:19" ht="15" customHeight="1">
      <c r="A34" s="43" t="s">
        <v>38</v>
      </c>
      <c r="B34" s="1" t="s">
        <v>62</v>
      </c>
      <c r="M34" s="30"/>
      <c r="O34" s="46">
        <v>0</v>
      </c>
      <c r="P34" s="9" t="s">
        <v>46</v>
      </c>
      <c r="R34" s="41"/>
    </row>
    <row r="35" spans="1:19" ht="15" customHeight="1">
      <c r="A35" s="43" t="s">
        <v>38</v>
      </c>
      <c r="B35" s="1" t="s">
        <v>61</v>
      </c>
      <c r="M35" s="30"/>
      <c r="O35" s="45">
        <v>0</v>
      </c>
      <c r="P35" s="9" t="s">
        <v>46</v>
      </c>
      <c r="R35" s="41">
        <f>O34+O35</f>
        <v>0</v>
      </c>
      <c r="S35">
        <f>16.65*R35/L88</f>
        <v>0</v>
      </c>
    </row>
    <row r="36" spans="1:19" ht="15" customHeight="1">
      <c r="A36" s="43" t="s">
        <v>38</v>
      </c>
      <c r="B36" s="1" t="s">
        <v>60</v>
      </c>
      <c r="M36" s="30"/>
      <c r="O36" s="45">
        <v>626.29</v>
      </c>
      <c r="P36" s="9" t="s">
        <v>46</v>
      </c>
    </row>
    <row r="37" spans="1:19" ht="15" customHeight="1">
      <c r="A37" s="43" t="s">
        <v>38</v>
      </c>
      <c r="B37" s="1" t="s">
        <v>59</v>
      </c>
      <c r="M37" s="30"/>
      <c r="O37" s="26">
        <f>ROUND(97000/218644.6*G6,0)</f>
        <v>8312</v>
      </c>
      <c r="P37" s="9" t="s">
        <v>46</v>
      </c>
    </row>
    <row r="38" spans="1:19" ht="15" customHeight="1">
      <c r="A38" s="43" t="s">
        <v>38</v>
      </c>
      <c r="B38" s="1" t="s">
        <v>58</v>
      </c>
      <c r="F38" s="14"/>
      <c r="G38" s="14"/>
      <c r="M38" s="30"/>
      <c r="O38" s="9">
        <f>7067+393</f>
        <v>7460</v>
      </c>
      <c r="P38" s="9" t="s">
        <v>46</v>
      </c>
    </row>
    <row r="39" spans="1:19" ht="15" customHeight="1">
      <c r="A39" s="43" t="s">
        <v>38</v>
      </c>
      <c r="B39" s="1" t="s">
        <v>57</v>
      </c>
      <c r="M39" s="30"/>
      <c r="O39" s="45">
        <f>320*18.81/12</f>
        <v>501.59999999999997</v>
      </c>
      <c r="P39" s="9" t="s">
        <v>46</v>
      </c>
    </row>
    <row r="40" spans="1:19" ht="15" customHeight="1">
      <c r="A40" s="43" t="s">
        <v>38</v>
      </c>
      <c r="B40" s="1" t="s">
        <v>56</v>
      </c>
      <c r="M40" s="30"/>
      <c r="O40" s="9">
        <f>ROUND(1120/12,0)</f>
        <v>93</v>
      </c>
      <c r="P40" s="9" t="s">
        <v>46</v>
      </c>
    </row>
    <row r="41" spans="1:19" ht="15" customHeight="1">
      <c r="A41" s="43" t="s">
        <v>38</v>
      </c>
      <c r="B41" s="1" t="s">
        <v>55</v>
      </c>
      <c r="M41" s="30"/>
      <c r="O41" s="45">
        <f>320*0/12</f>
        <v>0</v>
      </c>
      <c r="P41" s="9" t="s">
        <v>46</v>
      </c>
    </row>
    <row r="42" spans="1:19" ht="15" customHeight="1">
      <c r="A42" s="29" t="s">
        <v>54</v>
      </c>
      <c r="B42" s="9" t="s">
        <v>53</v>
      </c>
      <c r="C42" s="9"/>
      <c r="D42" s="9"/>
      <c r="E42" s="9"/>
      <c r="F42" s="9"/>
      <c r="G42" s="9"/>
      <c r="H42" s="9"/>
      <c r="I42" s="9"/>
      <c r="J42" s="9" t="s">
        <v>34</v>
      </c>
      <c r="K42" s="9"/>
      <c r="L42" s="9"/>
      <c r="M42" s="22">
        <f>ROUND((O43+O44+O45+O46)/1000,2)</f>
        <v>43.13</v>
      </c>
      <c r="N42" s="21"/>
      <c r="O42" s="21" t="s">
        <v>10</v>
      </c>
      <c r="P42" s="25"/>
      <c r="Q42" s="9" t="s">
        <v>4</v>
      </c>
      <c r="R42" s="9"/>
    </row>
    <row r="43" spans="1:19" ht="15" customHeight="1">
      <c r="A43" s="43" t="s">
        <v>38</v>
      </c>
      <c r="B43" s="1" t="s">
        <v>52</v>
      </c>
      <c r="M43" s="30"/>
      <c r="O43" s="44">
        <f>ROUND(H17*5009,2)</f>
        <v>40072</v>
      </c>
      <c r="P43" s="1" t="s">
        <v>46</v>
      </c>
      <c r="Q43" s="1" t="s">
        <v>4</v>
      </c>
    </row>
    <row r="44" spans="1:19" ht="15" customHeight="1">
      <c r="A44" s="43" t="s">
        <v>38</v>
      </c>
      <c r="B44" s="1" t="s">
        <v>51</v>
      </c>
      <c r="E44" s="42">
        <f>H17*1</f>
        <v>8</v>
      </c>
      <c r="F44" s="1" t="s">
        <v>50</v>
      </c>
      <c r="H44" s="1" t="s">
        <v>49</v>
      </c>
      <c r="M44" s="30"/>
      <c r="O44" s="41">
        <f>ROUND(H17*4437/12,0)</f>
        <v>2958</v>
      </c>
      <c r="P44" s="1" t="s">
        <v>46</v>
      </c>
      <c r="Q44" s="1" t="s">
        <v>4</v>
      </c>
    </row>
    <row r="45" spans="1:19" ht="15" customHeight="1">
      <c r="A45" s="43" t="s">
        <v>38</v>
      </c>
      <c r="B45" s="1" t="s">
        <v>48</v>
      </c>
      <c r="F45" s="42"/>
      <c r="M45" s="30"/>
      <c r="O45" s="41">
        <f>150*8/12</f>
        <v>100</v>
      </c>
      <c r="P45" s="1" t="s">
        <v>46</v>
      </c>
      <c r="Q45" s="1" t="s">
        <v>4</v>
      </c>
    </row>
    <row r="46" spans="1:19" ht="15" customHeight="1">
      <c r="A46" s="43" t="s">
        <v>38</v>
      </c>
      <c r="B46" s="1" t="s">
        <v>47</v>
      </c>
      <c r="F46" s="42"/>
      <c r="M46" s="30"/>
      <c r="O46" s="41">
        <f>ROUND((H17*0)/12,0)</f>
        <v>0</v>
      </c>
      <c r="P46" s="1" t="s">
        <v>46</v>
      </c>
      <c r="Q46" s="1" t="s">
        <v>4</v>
      </c>
    </row>
    <row r="47" spans="1:19" ht="15.75">
      <c r="A47" s="29" t="s">
        <v>45</v>
      </c>
      <c r="B47" s="9" t="s">
        <v>44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ROUND(830.06/287026.2*G6,2)+10.4+5+13.66</f>
        <v>83.24</v>
      </c>
      <c r="N47" s="21"/>
      <c r="O47" s="21" t="s">
        <v>10</v>
      </c>
      <c r="P47" s="25"/>
      <c r="Q47" s="9"/>
      <c r="R47" s="9"/>
    </row>
    <row r="48" spans="1:19" ht="12.75">
      <c r="A48" s="35" t="s">
        <v>38</v>
      </c>
      <c r="B48" s="33" t="s">
        <v>43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38</v>
      </c>
      <c r="B49" s="33" t="s">
        <v>42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38</v>
      </c>
      <c r="B50" s="33" t="s">
        <v>41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38</v>
      </c>
      <c r="B51" s="33" t="s">
        <v>40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38</v>
      </c>
      <c r="B52" s="33" t="s">
        <v>39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38</v>
      </c>
      <c r="B53" s="33" t="s">
        <v>37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36</v>
      </c>
      <c r="B56" s="36" t="s">
        <v>35</v>
      </c>
      <c r="C56" s="36"/>
      <c r="D56" s="36"/>
      <c r="E56" s="36"/>
      <c r="F56" s="36"/>
      <c r="G56" s="36"/>
      <c r="H56" s="36" t="s">
        <v>34</v>
      </c>
      <c r="I56" s="36"/>
      <c r="M56" s="21">
        <f>ROUND((266.34/287026.2*G6)+1.787,2)+13.64+2.49</f>
        <v>35.300000000000004</v>
      </c>
      <c r="N56" s="20"/>
      <c r="O56" s="21" t="s">
        <v>10</v>
      </c>
      <c r="P56" s="20"/>
    </row>
    <row r="57" spans="1:18">
      <c r="B57" s="27">
        <v>1</v>
      </c>
      <c r="C57" s="27" t="s">
        <v>33</v>
      </c>
    </row>
    <row r="58" spans="1:18" ht="12.75">
      <c r="A58" s="35"/>
      <c r="B58" s="27">
        <v>2</v>
      </c>
      <c r="C58" s="27" t="s">
        <v>32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31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30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29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28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27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26</v>
      </c>
      <c r="B65" s="9" t="s">
        <v>25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ROUND(474.17/287026.2*G6,2)+22.13+10-4.32</f>
        <v>58.76</v>
      </c>
      <c r="N65" s="21"/>
      <c r="O65" s="21" t="s">
        <v>10</v>
      </c>
      <c r="P65" s="25"/>
      <c r="Q65" s="9"/>
      <c r="R65" s="9"/>
    </row>
    <row r="66" spans="1:18" ht="12.75">
      <c r="A66" s="27"/>
      <c r="B66" s="27">
        <v>1</v>
      </c>
      <c r="C66" s="27" t="s">
        <v>24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23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22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21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20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19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18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17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16</v>
      </c>
      <c r="B75" s="9" t="s">
        <v>15</v>
      </c>
      <c r="M75" s="21">
        <f>ROUND(80/287037.9*G6,2)</f>
        <v>5.22</v>
      </c>
      <c r="N75" s="20"/>
      <c r="O75" s="21" t="s">
        <v>10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M21+M33+M42+M47+M65+M75+M56</f>
        <v>291.18999999999994</v>
      </c>
      <c r="N77" s="21"/>
      <c r="O77" s="21" t="s">
        <v>10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14</v>
      </c>
      <c r="M79" s="22">
        <f>ROUND(M77*7/100,2)</f>
        <v>20.38</v>
      </c>
      <c r="N79" s="21"/>
      <c r="O79" s="25" t="s">
        <v>10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11</v>
      </c>
      <c r="M81" s="22">
        <f>M77+M79</f>
        <v>311.56999999999994</v>
      </c>
      <c r="N81" s="21"/>
      <c r="O81" s="21" t="s">
        <v>10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13</v>
      </c>
      <c r="B83" s="9" t="s">
        <v>12</v>
      </c>
      <c r="M83" s="21">
        <f>ROUND((11289.34+2710.27+34563.48)/1000,2)</f>
        <v>48.56</v>
      </c>
      <c r="N83" s="20"/>
      <c r="O83" s="21" t="s">
        <v>10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11</v>
      </c>
      <c r="M85" s="17">
        <f>M81+M83</f>
        <v>360.12999999999994</v>
      </c>
      <c r="N85" s="16"/>
      <c r="O85" s="16" t="s">
        <v>10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9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8</v>
      </c>
      <c r="C88" s="9"/>
      <c r="D88" s="9"/>
      <c r="E88" s="9"/>
      <c r="F88" s="9"/>
      <c r="G88" s="9"/>
      <c r="H88" s="9"/>
      <c r="I88" s="9"/>
      <c r="J88" s="9"/>
      <c r="K88" s="9"/>
      <c r="L88" s="11">
        <v>318309.46000000002</v>
      </c>
      <c r="M88" s="11"/>
      <c r="N88" s="12"/>
      <c r="O88" s="9"/>
      <c r="P88" s="9"/>
      <c r="Q88" s="9" t="s">
        <v>4</v>
      </c>
    </row>
    <row r="89" spans="1:18" s="6" customFormat="1" ht="15.75">
      <c r="A89" s="9"/>
      <c r="B89" s="9" t="s">
        <v>7</v>
      </c>
      <c r="C89" s="9"/>
      <c r="D89" s="9"/>
      <c r="E89" s="9"/>
      <c r="F89" s="9"/>
      <c r="G89" s="9"/>
      <c r="H89" s="9"/>
      <c r="I89" s="9"/>
      <c r="J89" s="9"/>
      <c r="K89" s="9"/>
      <c r="L89" s="11">
        <v>5442.1</v>
      </c>
      <c r="M89" s="11"/>
      <c r="N89" s="12"/>
      <c r="O89" s="9"/>
      <c r="P89" s="9"/>
      <c r="Q89" s="9" t="s">
        <v>4</v>
      </c>
      <c r="R89" s="9"/>
    </row>
    <row r="90" spans="1:18" s="6" customFormat="1" ht="15" customHeight="1">
      <c r="A90" s="9"/>
      <c r="B90" s="9" t="s">
        <v>6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ROUND(G6*2.54,2)</f>
        <v>47587.15</v>
      </c>
      <c r="M90" s="11"/>
      <c r="N90" s="12"/>
      <c r="O90" s="9"/>
      <c r="P90" s="9"/>
      <c r="Q90" s="9" t="s">
        <v>4</v>
      </c>
      <c r="R90" s="9"/>
    </row>
    <row r="91" spans="1:18" s="6" customFormat="1" ht="15.75">
      <c r="A91" s="7"/>
      <c r="B91" s="7" t="s">
        <v>5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371338.71</v>
      </c>
      <c r="M91" s="11"/>
      <c r="N91" s="10"/>
      <c r="O91" s="7"/>
      <c r="P91" s="7"/>
      <c r="Q91" s="7" t="s">
        <v>4</v>
      </c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7">
    <mergeCell ref="B3:O3"/>
    <mergeCell ref="J50:K50"/>
    <mergeCell ref="J48:K48"/>
    <mergeCell ref="H56:I56"/>
    <mergeCell ref="J51:K51"/>
    <mergeCell ref="J49:K49"/>
    <mergeCell ref="B56:G56"/>
    <mergeCell ref="D4:M4"/>
    <mergeCell ref="G13:H13"/>
    <mergeCell ref="C25:D25"/>
    <mergeCell ref="G2:I2"/>
    <mergeCell ref="G15:H15"/>
    <mergeCell ref="G6:H6"/>
    <mergeCell ref="G8:H8"/>
    <mergeCell ref="G9:H9"/>
    <mergeCell ref="L91:M91"/>
    <mergeCell ref="J52:K52"/>
    <mergeCell ref="L88:M88"/>
    <mergeCell ref="L89:M89"/>
    <mergeCell ref="L90:M90"/>
    <mergeCell ref="C23:D23"/>
    <mergeCell ref="C24:D24"/>
    <mergeCell ref="G7:H7"/>
    <mergeCell ref="G10:H10"/>
    <mergeCell ref="G11:H11"/>
    <mergeCell ref="G12:H12"/>
    <mergeCell ref="G14:H1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2021-03-29T12:57:32Z</dcterms:created>
  <dcterms:modified xsi:type="dcterms:W3CDTF">2021-03-29T12:57:42Z</dcterms:modified>
</cp:coreProperties>
</file>