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58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8" i="1"/>
  <c r="L91" i="1" s="1"/>
  <c r="M83" i="1"/>
  <c r="M75" i="1"/>
  <c r="M65" i="1"/>
  <c r="M56" i="1"/>
  <c r="M47" i="1"/>
  <c r="E44" i="1"/>
  <c r="M42" i="1"/>
  <c r="O41" i="1"/>
  <c r="O40" i="1"/>
  <c r="O39" i="1"/>
  <c r="O37" i="1"/>
  <c r="O36" i="1"/>
  <c r="M33" i="1"/>
  <c r="O30" i="1"/>
  <c r="O29" i="1"/>
  <c r="O26" i="1"/>
  <c r="C24" i="1"/>
  <c r="O24" i="1" s="1"/>
  <c r="C23" i="1"/>
  <c r="O23" i="1" s="1"/>
  <c r="O22" i="1" s="1"/>
  <c r="O28" i="1" l="1"/>
  <c r="M21" i="1"/>
  <c r="M77" i="1" s="1"/>
  <c r="M79" i="1" l="1"/>
  <c r="M81" i="1"/>
  <c r="M85" i="1" s="1"/>
</calcChain>
</file>

<file path=xl/sharedStrings.xml><?xml version="1.0" encoding="utf-8"?>
<sst xmlns="http://schemas.openxmlformats.org/spreadsheetml/2006/main" count="147" uniqueCount="94">
  <si>
    <t>Приложение  № 3</t>
  </si>
  <si>
    <t>РАСЧЁТ</t>
  </si>
  <si>
    <t>расходов на обслуживание д.58 корп.1 по ул. Новосёлов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</si>
  <si>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</si>
  <si>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</si>
  <si>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</si>
  <si>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</si>
  <si>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</si>
  <si>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</si>
  <si>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</si>
  <si>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</si>
  <si>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</si>
  <si>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</si>
  <si>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</si>
  <si>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</si>
  <si>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</si>
  <si>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</si>
  <si>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</si>
  <si>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</si>
  <si>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</si>
  <si>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</si>
  <si>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</si>
  <si>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</si>
  <si>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</si>
  <si>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</si>
  <si>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</si>
  <si>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</si>
  <si>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</si>
  <si>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</si>
  <si>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</si>
  <si>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</si>
  <si>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</si>
  <si>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</si>
  <si>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</si>
  <si>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</si>
  <si>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</si>
  <si>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</si>
  <si>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</si>
  <si>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</si>
  <si>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</si>
  <si>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</si>
  <si>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</si>
  <si>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</si>
  <si>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</si>
  <si>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</si>
  <si>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</si>
  <si>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</si>
  <si>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</si>
  <si>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</si>
  <si>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</si>
  <si>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</si>
  <si>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</si>
  <si>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</si>
  <si>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</si>
  <si>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</si>
  <si>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</si>
  <si>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</si>
  <si>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</si>
  <si>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</si>
  <si>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</si>
  <si>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</si>
  <si>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</si>
  <si>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</si>
  <si>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</si>
  <si>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</si>
  <si>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</si>
  <si>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</si>
  <si>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</si>
  <si>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</si>
  <si>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</si>
  <si>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</si>
  <si>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</si>
  <si>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</si>
  <si>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</si>
  <si>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</si>
  <si>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</si>
  <si>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</si>
  <si>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</si>
  <si>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</si>
  <si>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</si>
  <si>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</si>
  <si>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</si>
  <si>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  расходов:</t>
  </si>
  <si>
    <t>VIII.</t>
  </si>
  <si>
    <t>Расходы по ОДН (ГВС,ХВС, эл.эн.)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</si>
  <si>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</si>
  <si>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</si>
  <si>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</si>
  <si>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</si>
  <si>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</si>
  <si>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</si>
  <si>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</si>
  <si>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</si>
  <si>
    <t>Кузина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</si>
</sst>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2" fontId="2" fillId="0" borderId="0" xfId="0" applyNumberFormat="1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53" workbookViewId="0">
      <selection activeCell="Q1" sqref="Q1:U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4745.3999999999996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1252.3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2162</v>
      </c>
      <c r="H10" s="6"/>
      <c r="I10" s="1" t="s">
        <v>6</v>
      </c>
    </row>
    <row r="11" spans="1:18" ht="15" customHeight="1">
      <c r="B11" s="1" t="s">
        <v>11</v>
      </c>
      <c r="G11" s="6">
        <v>1140.8</v>
      </c>
      <c r="H11" s="6"/>
      <c r="I11" s="1" t="s">
        <v>6</v>
      </c>
    </row>
    <row r="12" spans="1:18" ht="15" customHeight="1">
      <c r="A12" s="1" t="s">
        <v>12</v>
      </c>
      <c r="G12" s="6">
        <v>0.39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206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14.29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10235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0.39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5462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351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3099</v>
      </c>
      <c r="P28" s="11" t="s">
        <v>22</v>
      </c>
    </row>
    <row r="29" spans="1:18" ht="15" customHeight="1">
      <c r="B29" s="1" t="s">
        <v>30</v>
      </c>
      <c r="M29" s="16"/>
      <c r="O29" s="23">
        <f>ROUND(20000/218644.6*G6,0)</f>
        <v>434</v>
      </c>
      <c r="P29" s="23" t="s">
        <v>22</v>
      </c>
    </row>
    <row r="30" spans="1:18" ht="15" customHeight="1">
      <c r="B30" s="1" t="s">
        <v>31</v>
      </c>
      <c r="M30" s="16"/>
      <c r="O30" s="23">
        <f>ROUND(24000/218644.6*G6,0)</f>
        <v>521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v>0</v>
      </c>
      <c r="P31" s="11" t="s">
        <v>22</v>
      </c>
    </row>
    <row r="32" spans="1:18" ht="15" customHeight="1">
      <c r="M32" s="16"/>
      <c r="O32" s="23"/>
      <c r="P32" s="23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ROUND((O34+O35+O36+O37+O38+O39+O40+O41)/1000,2)</f>
        <v>6.42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v>0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v>0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ROUND(1898.6*0.16,0)</f>
        <v>304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ROUND(87000/218644.6*G6,0)</f>
        <v>1888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1988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90*18.81/12</f>
        <v>141.07499999999999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1">
        <f>ROUND(840/12,0)</f>
        <v>70</v>
      </c>
      <c r="P40" s="11" t="s">
        <v>22</v>
      </c>
    </row>
    <row r="41" spans="1:18" ht="15" customHeight="1">
      <c r="A41" s="18" t="s">
        <v>23</v>
      </c>
      <c r="B41" s="1" t="s">
        <v>42</v>
      </c>
      <c r="M41" s="16"/>
      <c r="O41" s="17">
        <f>90*270/12</f>
        <v>2025</v>
      </c>
      <c r="P41" s="11" t="s">
        <v>22</v>
      </c>
    </row>
    <row r="42" spans="1:18" ht="15" customHeight="1">
      <c r="A42" s="10" t="s">
        <v>43</v>
      </c>
      <c r="B42" s="11" t="s">
        <v>44</v>
      </c>
      <c r="C42" s="11"/>
      <c r="D42" s="11"/>
      <c r="E42" s="11"/>
      <c r="F42" s="11"/>
      <c r="G42" s="11"/>
      <c r="H42" s="11"/>
      <c r="I42" s="11"/>
      <c r="J42" s="11" t="s">
        <v>45</v>
      </c>
      <c r="K42" s="11"/>
      <c r="L42" s="11"/>
      <c r="M42" s="12">
        <f>ROUND((O43+O44+O45)/1000,2)</f>
        <v>0</v>
      </c>
      <c r="N42" s="13"/>
      <c r="O42" s="13" t="s">
        <v>20</v>
      </c>
      <c r="P42" s="14"/>
      <c r="Q42" s="11"/>
      <c r="R42" s="11"/>
    </row>
    <row r="43" spans="1:18" ht="15" customHeight="1">
      <c r="A43" s="18" t="s">
        <v>23</v>
      </c>
      <c r="B43" s="1" t="s">
        <v>46</v>
      </c>
      <c r="M43" s="16"/>
      <c r="O43" s="26"/>
    </row>
    <row r="44" spans="1:18" ht="15" customHeight="1">
      <c r="A44" s="18" t="s">
        <v>23</v>
      </c>
      <c r="B44" s="1" t="s">
        <v>47</v>
      </c>
      <c r="E44" s="8">
        <f>H17*1</f>
        <v>0</v>
      </c>
      <c r="F44" s="1" t="s">
        <v>48</v>
      </c>
      <c r="H44" s="1" t="s">
        <v>49</v>
      </c>
      <c r="M44" s="16"/>
      <c r="O44" s="22"/>
    </row>
    <row r="45" spans="1:18" ht="15" customHeight="1">
      <c r="A45" s="18" t="s">
        <v>23</v>
      </c>
      <c r="B45" s="1" t="s">
        <v>50</v>
      </c>
      <c r="F45" s="8"/>
      <c r="M45" s="16"/>
      <c r="O45" s="22"/>
    </row>
    <row r="46" spans="1:18" ht="15" customHeight="1">
      <c r="A46" s="18"/>
      <c r="F46" s="8"/>
      <c r="M46" s="16"/>
      <c r="O46" s="22"/>
    </row>
    <row r="47" spans="1:18" ht="15.75">
      <c r="A47" s="10" t="s">
        <v>51</v>
      </c>
      <c r="B47" s="11" t="s">
        <v>52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ROUND(830.06/287026.2*G6,2)+6.86+2</f>
        <v>22.580000000000002</v>
      </c>
      <c r="N47" s="13"/>
      <c r="O47" s="13" t="s">
        <v>20</v>
      </c>
      <c r="P47" s="14"/>
      <c r="Q47" s="11"/>
      <c r="R47" s="11"/>
    </row>
    <row r="48" spans="1:18" ht="12.75">
      <c r="A48" s="27" t="s">
        <v>23</v>
      </c>
      <c r="B48" s="28" t="s">
        <v>53</v>
      </c>
      <c r="C48" s="28"/>
      <c r="D48" s="28"/>
      <c r="E48" s="28"/>
      <c r="F48" s="29"/>
      <c r="G48" s="29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54</v>
      </c>
      <c r="C49" s="28"/>
      <c r="D49" s="28"/>
      <c r="E49" s="28"/>
      <c r="F49" s="29"/>
      <c r="G49" s="33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55</v>
      </c>
      <c r="C50" s="28"/>
      <c r="D50" s="28"/>
      <c r="E50" s="28"/>
      <c r="F50" s="29"/>
      <c r="G50" s="29"/>
      <c r="H50" s="20"/>
      <c r="I50" s="28"/>
      <c r="J50" s="30"/>
      <c r="K50" s="30"/>
      <c r="L50" s="28"/>
      <c r="M50" s="31"/>
      <c r="N50" s="32"/>
      <c r="O50" s="32"/>
      <c r="P50" s="32"/>
      <c r="Q50" s="28"/>
      <c r="R50" s="28"/>
    </row>
    <row r="51" spans="1:18" ht="12.75">
      <c r="A51" s="27" t="s">
        <v>23</v>
      </c>
      <c r="B51" s="28" t="s">
        <v>56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21"/>
      <c r="N51" s="20"/>
      <c r="O51" s="20"/>
      <c r="P51" s="20"/>
      <c r="Q51" s="20"/>
      <c r="R51" s="20"/>
    </row>
    <row r="52" spans="1:18" ht="12.75">
      <c r="A52" s="27" t="s">
        <v>23</v>
      </c>
      <c r="B52" s="28" t="s">
        <v>57</v>
      </c>
      <c r="C52" s="20"/>
      <c r="D52" s="20"/>
      <c r="E52" s="20"/>
      <c r="F52" s="29"/>
      <c r="G52" s="29"/>
      <c r="H52" s="20"/>
      <c r="I52" s="20"/>
      <c r="J52" s="30"/>
      <c r="K52" s="30"/>
      <c r="L52" s="28"/>
      <c r="M52" s="34"/>
      <c r="N52" s="35"/>
      <c r="O52" s="35"/>
      <c r="P52" s="20"/>
      <c r="Q52" s="20"/>
      <c r="R52" s="20"/>
    </row>
    <row r="53" spans="1:18" ht="12.75">
      <c r="A53" s="27" t="s">
        <v>23</v>
      </c>
      <c r="B53" s="28" t="s">
        <v>58</v>
      </c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2.75">
      <c r="A54" s="27"/>
      <c r="B54" s="20"/>
      <c r="C54" s="20"/>
      <c r="D54" s="20"/>
      <c r="E54" s="20"/>
      <c r="F54" s="29"/>
      <c r="G54" s="29"/>
      <c r="H54" s="20"/>
      <c r="I54" s="20"/>
      <c r="J54" s="29"/>
      <c r="K54" s="29"/>
      <c r="L54" s="28"/>
      <c r="M54" s="34"/>
      <c r="N54" s="35"/>
      <c r="O54" s="35"/>
      <c r="P54" s="20"/>
      <c r="Q54" s="20"/>
      <c r="R54" s="20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59</v>
      </c>
      <c r="B56" s="39" t="s">
        <v>60</v>
      </c>
      <c r="C56" s="39"/>
      <c r="D56" s="39"/>
      <c r="E56" s="39"/>
      <c r="F56" s="39"/>
      <c r="G56" s="39"/>
      <c r="H56" s="39" t="s">
        <v>45</v>
      </c>
      <c r="I56" s="39"/>
      <c r="M56" s="13">
        <f>ROUND(266.34/287026.2*G6,2)</f>
        <v>4.4000000000000004</v>
      </c>
      <c r="N56" s="40"/>
      <c r="O56" s="13" t="s">
        <v>20</v>
      </c>
      <c r="P56" s="40"/>
    </row>
    <row r="57" spans="1:18">
      <c r="B57" s="20">
        <v>1</v>
      </c>
      <c r="C57" s="20" t="s">
        <v>61</v>
      </c>
    </row>
    <row r="58" spans="1:18" ht="12.75">
      <c r="A58" s="27"/>
      <c r="B58" s="20">
        <v>2</v>
      </c>
      <c r="C58" s="20" t="s">
        <v>62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63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64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65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66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67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0" t="s">
        <v>68</v>
      </c>
      <c r="B65" s="11" t="s">
        <v>69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ROUND(474.17/287026.2*G6,2)+1.77+1.34</f>
        <v>10.95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70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71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72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73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74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75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76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77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78</v>
      </c>
      <c r="B75" s="11" t="s">
        <v>79</v>
      </c>
      <c r="M75" s="13">
        <f>ROUND(80/287037.9*G6,2)</f>
        <v>1.32</v>
      </c>
      <c r="N75" s="40"/>
      <c r="O75" s="13" t="s">
        <v>20</v>
      </c>
      <c r="P75" s="40"/>
    </row>
    <row r="76" spans="1:18" ht="15.75">
      <c r="A76" s="11"/>
      <c r="B76" s="11"/>
      <c r="M76" s="38"/>
      <c r="N76" s="41"/>
      <c r="O76" s="38"/>
      <c r="P76" s="41"/>
    </row>
    <row r="77" spans="1:18" ht="15.75">
      <c r="A77" s="11"/>
      <c r="B77" s="42" t="s">
        <v>80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M21+M33+M42+M47+M56+M75+M65</f>
        <v>59.960000000000008</v>
      </c>
      <c r="N77" s="13"/>
      <c r="O77" s="13" t="s">
        <v>20</v>
      </c>
      <c r="P77" s="13"/>
      <c r="Q77" s="11"/>
      <c r="R77" s="11"/>
    </row>
    <row r="78" spans="1:18" ht="15.75">
      <c r="A78" s="11"/>
      <c r="B78" s="4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7"/>
      <c r="N78" s="38"/>
      <c r="O78" s="38"/>
      <c r="P78" s="38"/>
      <c r="Q78" s="11"/>
      <c r="R78" s="25"/>
    </row>
    <row r="79" spans="1:18" s="11" customFormat="1" ht="15.75">
      <c r="B79" s="42" t="s">
        <v>81</v>
      </c>
      <c r="M79" s="12">
        <f>ROUND(M77*7/100,2)</f>
        <v>4.2</v>
      </c>
      <c r="N79" s="13"/>
      <c r="O79" s="14" t="s">
        <v>20</v>
      </c>
      <c r="P79" s="13"/>
    </row>
    <row r="80" spans="1:18">
      <c r="M80" s="43"/>
      <c r="N80" s="41"/>
      <c r="O80" s="41"/>
      <c r="P80" s="41"/>
    </row>
    <row r="81" spans="1:18" ht="15.75">
      <c r="B81" s="42" t="s">
        <v>82</v>
      </c>
      <c r="M81" s="12">
        <f>M77+M79</f>
        <v>64.160000000000011</v>
      </c>
      <c r="N81" s="13"/>
      <c r="O81" s="13" t="s">
        <v>20</v>
      </c>
      <c r="P81" s="13"/>
    </row>
    <row r="82" spans="1:18" ht="15.75">
      <c r="B82" s="42"/>
      <c r="M82" s="37"/>
      <c r="N82" s="38"/>
      <c r="O82" s="38"/>
      <c r="P82" s="38"/>
    </row>
    <row r="83" spans="1:18" s="11" customFormat="1" ht="15.75">
      <c r="A83" s="11" t="s">
        <v>83</v>
      </c>
      <c r="B83" s="11" t="s">
        <v>84</v>
      </c>
      <c r="M83" s="13">
        <f>ROUND((3447.12+858.02+3910)/1000,2)</f>
        <v>8.2200000000000006</v>
      </c>
      <c r="N83" s="40"/>
      <c r="O83" s="13" t="s">
        <v>20</v>
      </c>
      <c r="P83" s="40"/>
    </row>
    <row r="84" spans="1:18" ht="16.5" thickBot="1">
      <c r="B84" s="42"/>
      <c r="M84" s="37"/>
      <c r="N84" s="38"/>
      <c r="O84" s="38"/>
      <c r="P84" s="38"/>
    </row>
    <row r="85" spans="1:18" ht="16.5" thickBot="1">
      <c r="B85" s="42" t="s">
        <v>82</v>
      </c>
      <c r="M85" s="44">
        <f>M81+M83</f>
        <v>72.38000000000001</v>
      </c>
      <c r="N85" s="45"/>
      <c r="O85" s="45" t="s">
        <v>20</v>
      </c>
      <c r="P85" s="46"/>
    </row>
    <row r="86" spans="1:18">
      <c r="F86" s="7"/>
      <c r="G86" s="7"/>
      <c r="O86" s="47"/>
    </row>
    <row r="87" spans="1:18" s="33" customFormat="1" ht="1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3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48">
        <f>ROUND(G6*13.26,2)</f>
        <v>62924</v>
      </c>
      <c r="M88" s="48"/>
      <c r="N88" s="49"/>
      <c r="O88" s="11"/>
      <c r="P88" s="11"/>
      <c r="Q88" s="11"/>
    </row>
    <row r="89" spans="1:18" s="33" customFormat="1" ht="15.75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48">
        <v>1529.77</v>
      </c>
      <c r="M89" s="48"/>
      <c r="N89" s="49"/>
      <c r="O89" s="11"/>
      <c r="P89" s="11"/>
      <c r="Q89" s="11"/>
      <c r="R89" s="11"/>
    </row>
    <row r="90" spans="1:18" s="33" customFormat="1" ht="15" customHeight="1">
      <c r="A90" s="11"/>
      <c r="B90" s="11" t="s">
        <v>88</v>
      </c>
      <c r="C90" s="11"/>
      <c r="D90" s="11"/>
      <c r="E90" s="11"/>
      <c r="F90" s="11"/>
      <c r="G90" s="11"/>
      <c r="H90" s="11"/>
      <c r="I90" s="11"/>
      <c r="J90" s="11"/>
      <c r="K90" s="11"/>
      <c r="L90" s="48">
        <f>ROUND(G6*1.67,2)</f>
        <v>7924.82</v>
      </c>
      <c r="M90" s="48"/>
      <c r="N90" s="49"/>
      <c r="O90" s="11"/>
      <c r="P90" s="11"/>
      <c r="Q90" s="11"/>
      <c r="R90" s="11"/>
    </row>
    <row r="91" spans="1:18" s="33" customFormat="1" ht="15.75">
      <c r="A91" s="42"/>
      <c r="B91" s="42" t="s">
        <v>80</v>
      </c>
      <c r="C91" s="42"/>
      <c r="D91" s="42"/>
      <c r="E91" s="42"/>
      <c r="F91" s="42"/>
      <c r="G91" s="42"/>
      <c r="H91" s="42"/>
      <c r="I91" s="42"/>
      <c r="J91" s="42"/>
      <c r="K91" s="42"/>
      <c r="L91" s="48">
        <f>SUM(L88:M90)</f>
        <v>72378.59</v>
      </c>
      <c r="M91" s="48"/>
      <c r="N91" s="50"/>
      <c r="O91" s="42"/>
      <c r="P91" s="42"/>
      <c r="Q91" s="42"/>
      <c r="R91" s="42"/>
    </row>
    <row r="92" spans="1:18" s="33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1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1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1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3" customFormat="1" ht="15.75">
      <c r="A96" s="42"/>
      <c r="B96" s="52" t="s">
        <v>89</v>
      </c>
      <c r="C96" s="42"/>
      <c r="D96" s="42"/>
      <c r="E96" s="42"/>
      <c r="F96" s="42"/>
      <c r="G96" s="42"/>
      <c r="H96" s="42"/>
      <c r="I96" s="42"/>
      <c r="J96" s="52" t="s">
        <v>90</v>
      </c>
      <c r="K96" s="52"/>
      <c r="L96" s="52"/>
      <c r="M96" s="52"/>
      <c r="N96" s="52"/>
      <c r="O96" s="52"/>
      <c r="P96" s="42"/>
      <c r="Q96" s="42"/>
      <c r="R96" s="42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2" t="s">
        <v>91</v>
      </c>
      <c r="K97" s="52"/>
      <c r="L97" s="52"/>
      <c r="M97" s="52"/>
      <c r="N97" s="52"/>
      <c r="O97" s="52"/>
      <c r="P97" s="4"/>
      <c r="Q97" s="4"/>
      <c r="R97" s="4"/>
    </row>
    <row r="98" spans="1:18" ht="15.75">
      <c r="E98" s="52"/>
      <c r="J98" s="52"/>
      <c r="K98" s="52"/>
      <c r="L98" s="52"/>
      <c r="M98" s="52"/>
      <c r="N98" s="52"/>
      <c r="O98" s="52"/>
    </row>
    <row r="99" spans="1:18" ht="15.75">
      <c r="E99" s="52" t="s">
        <v>92</v>
      </c>
      <c r="J99" s="53"/>
      <c r="K99" s="53"/>
      <c r="L99" s="53" t="s">
        <v>93</v>
      </c>
      <c r="M99" s="54"/>
      <c r="N99" s="53"/>
      <c r="O99" s="53"/>
    </row>
  </sheetData>
  <mergeCells count="25">
    <mergeCell ref="L91:M91"/>
    <mergeCell ref="J52:K52"/>
    <mergeCell ref="B56:G56"/>
    <mergeCell ref="H56:I56"/>
    <mergeCell ref="L88:M88"/>
    <mergeCell ref="L89:M89"/>
    <mergeCell ref="L90:M90"/>
    <mergeCell ref="C23:D23"/>
    <mergeCell ref="C24:D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2020-02-05T10:52:39Z</dcterms:created>
  <dcterms:modified xsi:type="dcterms:W3CDTF">2020-02-05T10:57:04Z</dcterms:modified>
</cp:coreProperties>
</file>