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M83" i="1"/>
  <c r="M75" i="1"/>
  <c r="M65" i="1"/>
  <c r="M56" i="1"/>
  <c r="M47" i="1"/>
  <c r="O45" i="1"/>
  <c r="O44" i="1"/>
  <c r="E44" i="1"/>
  <c r="O43" i="1"/>
  <c r="M42" i="1" s="1"/>
  <c r="O40" i="1"/>
  <c r="O39" i="1"/>
  <c r="O37" i="1"/>
  <c r="O36" i="1"/>
  <c r="M33" i="1"/>
  <c r="O30" i="1"/>
  <c r="O29" i="1"/>
  <c r="O27" i="1"/>
  <c r="J27" i="1"/>
  <c r="O26" i="1"/>
  <c r="C25" i="1"/>
  <c r="O25" i="1" s="1"/>
  <c r="C24" i="1"/>
  <c r="O24" i="1" s="1"/>
  <c r="C23" i="1"/>
  <c r="O23" i="1" s="1"/>
  <c r="G13" i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<sst xmlns="http://schemas.openxmlformats.org/spreadsheetml/2006/main" count="155" uniqueCount="98">
  <si>
    <t>Приложение  № 3</t>
  </si>
  <si>
    <t>РАСЧЁТ</t>
  </si>
  <si>
    <t>расходов на обслуживание д.42 по ул. Новосёлов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</si>
  <si>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</si>
  <si>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</si>
  <si>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</si>
  <si>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</si>
  <si>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</si>
  <si>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</si>
  <si>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</si>
  <si>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</si>
  <si>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</si>
  <si>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</si>
  <si>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</si>
  <si>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</si>
  <si>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</si>
  <si>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</si>
  <si>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</si>
  <si>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</si>
  <si>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</si>
  <si>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</si>
  <si>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</si>
  <si>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</si>
  <si>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</si>
  <si>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</si>
  <si>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</si>
  <si>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</si>
  <si>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</si>
  <si>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</si>
  <si>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</si>
  <si>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</si>
  <si>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</si>
  <si>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</si>
  <si>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</si>
  <si>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</si>
  <si>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</si>
  <si>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</si>
  <si>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</si>
  <si>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</si>
  <si>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</si>
  <si>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</si>
  <si>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</si>
  <si>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</si>
  <si>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</si>
  <si>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</si>
  <si>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</si>
  <si>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</si>
  <si>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</si>
  <si>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</si>
  <si>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</si>
  <si>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(11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</si>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</sst>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53" workbookViewId="0">
      <selection activeCell="Q1" sqref="Q1:T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23904.2</v>
      </c>
      <c r="H6" s="6"/>
      <c r="I6" s="1" t="s">
        <v>6</v>
      </c>
    </row>
    <row r="7" spans="1:18" ht="15" customHeight="1">
      <c r="A7" s="1" t="s">
        <v>7</v>
      </c>
      <c r="G7" s="6">
        <v>2691.13</v>
      </c>
      <c r="H7" s="6"/>
      <c r="I7" s="1" t="s">
        <v>6</v>
      </c>
    </row>
    <row r="8" spans="1:18" ht="15" customHeight="1">
      <c r="A8" s="1" t="s">
        <v>8</v>
      </c>
      <c r="G8" s="6">
        <v>4606.5</v>
      </c>
      <c r="H8" s="6"/>
      <c r="I8" s="1" t="s">
        <v>6</v>
      </c>
    </row>
    <row r="9" spans="1:18" ht="15" customHeight="1">
      <c r="A9" s="1" t="s">
        <v>9</v>
      </c>
      <c r="G9" s="6">
        <v>2617</v>
      </c>
      <c r="H9" s="6"/>
      <c r="I9" s="1" t="s">
        <v>6</v>
      </c>
    </row>
    <row r="10" spans="1:18" ht="15" customHeight="1">
      <c r="A10" s="1" t="s">
        <v>10</v>
      </c>
      <c r="G10" s="6">
        <v>6413</v>
      </c>
      <c r="H10" s="6"/>
      <c r="I10" s="1" t="s">
        <v>6</v>
      </c>
    </row>
    <row r="11" spans="1:18" ht="15" customHeight="1">
      <c r="B11" s="1" t="s">
        <v>11</v>
      </c>
      <c r="G11" s="6">
        <v>3200</v>
      </c>
      <c r="H11" s="6"/>
      <c r="I11" s="1" t="s">
        <v>6</v>
      </c>
    </row>
    <row r="12" spans="1:18" ht="15" customHeight="1">
      <c r="A12" s="1" t="s">
        <v>12</v>
      </c>
      <c r="G12" s="6">
        <v>1.1000000000000001</v>
      </c>
      <c r="H12" s="6"/>
      <c r="I12" s="7"/>
    </row>
    <row r="13" spans="1:18" ht="15" customHeight="1">
      <c r="A13" s="1" t="s">
        <v>13</v>
      </c>
      <c r="G13" s="6">
        <f>ROUND(2.75/2/2,2)</f>
        <v>0.69</v>
      </c>
      <c r="H13" s="6"/>
      <c r="I13" s="7"/>
    </row>
    <row r="14" spans="1:18" ht="15" customHeight="1">
      <c r="A14" s="1" t="s">
        <v>14</v>
      </c>
      <c r="G14" s="6">
        <v>0.35</v>
      </c>
      <c r="H14" s="6"/>
      <c r="I14" s="7"/>
    </row>
    <row r="15" spans="1:18" ht="15" customHeight="1">
      <c r="A15" s="1" t="s">
        <v>15</v>
      </c>
      <c r="G15" s="6">
        <v>1035</v>
      </c>
      <c r="H15" s="6"/>
      <c r="I15" s="7"/>
    </row>
    <row r="16" spans="1:18" ht="15" customHeight="1">
      <c r="A16" s="1" t="s">
        <v>16</v>
      </c>
      <c r="G16" s="7"/>
      <c r="H16" s="8">
        <v>11</v>
      </c>
      <c r="I16" s="7"/>
    </row>
    <row r="17" spans="1:18" ht="15" customHeight="1">
      <c r="A17" s="1" t="s">
        <v>17</v>
      </c>
      <c r="G17" s="7"/>
      <c r="H17" s="8">
        <v>11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52.97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36964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1.1000000000000001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15407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0.69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13870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0.35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5375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1762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0" t="s">
        <v>32</v>
      </c>
      <c r="J27" s="1">
        <f>H16</f>
        <v>11</v>
      </c>
      <c r="K27" s="20"/>
      <c r="M27" s="21"/>
      <c r="N27" s="20"/>
      <c r="O27" s="22">
        <f>H27*J27</f>
        <v>550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11193</v>
      </c>
      <c r="P28" s="11" t="s">
        <v>24</v>
      </c>
    </row>
    <row r="29" spans="1:18" ht="15" customHeight="1">
      <c r="B29" s="1" t="s">
        <v>35</v>
      </c>
      <c r="M29" s="16"/>
      <c r="O29" s="23">
        <f>ROUND(20000/218644.6*G6,0)</f>
        <v>2187</v>
      </c>
      <c r="P29" s="23" t="s">
        <v>24</v>
      </c>
    </row>
    <row r="30" spans="1:18" ht="15" customHeight="1">
      <c r="B30" s="1" t="s">
        <v>36</v>
      </c>
      <c r="M30" s="16"/>
      <c r="O30" s="23">
        <f>ROUND(24000/218644.6*G6,0)</f>
        <v>2624</v>
      </c>
      <c r="P30" s="23" t="s">
        <v>24</v>
      </c>
    </row>
    <row r="31" spans="1:18" ht="15" customHeight="1">
      <c r="A31" s="18"/>
      <c r="B31" s="1" t="s">
        <v>37</v>
      </c>
      <c r="M31" s="16"/>
      <c r="O31" s="17">
        <v>0</v>
      </c>
      <c r="P31" s="11" t="s">
        <v>24</v>
      </c>
    </row>
    <row r="32" spans="1:18" ht="15" customHeight="1">
      <c r="M32" s="16"/>
      <c r="O32" s="23"/>
      <c r="P32" s="23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19.82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4">
        <v>0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v>0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ROUND(5359.2*0.16,0)</f>
        <v>857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5">
        <f>ROUND(87000/218644.6*G6,0)</f>
        <v>9512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8701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394*18.81/12</f>
        <v>617.59499999999991</v>
      </c>
      <c r="P39" s="11" t="s">
        <v>24</v>
      </c>
    </row>
    <row r="40" spans="1:18" ht="15" customHeight="1">
      <c r="A40" s="18" t="s">
        <v>25</v>
      </c>
      <c r="B40" s="1" t="s">
        <v>46</v>
      </c>
      <c r="M40" s="16"/>
      <c r="O40" s="11">
        <f>ROUND(1540/12,0)</f>
        <v>128</v>
      </c>
      <c r="P40" s="11" t="s">
        <v>24</v>
      </c>
    </row>
    <row r="41" spans="1:18" ht="15" customHeight="1">
      <c r="A41" s="18"/>
      <c r="M41" s="16"/>
      <c r="O41" s="17"/>
      <c r="P41" s="11"/>
    </row>
    <row r="42" spans="1:18" ht="15" customHeight="1">
      <c r="A42" s="10" t="s">
        <v>47</v>
      </c>
      <c r="B42" s="11" t="s">
        <v>48</v>
      </c>
      <c r="C42" s="11"/>
      <c r="D42" s="11"/>
      <c r="E42" s="11"/>
      <c r="F42" s="11"/>
      <c r="G42" s="11"/>
      <c r="H42" s="11"/>
      <c r="I42" s="11"/>
      <c r="J42" s="11" t="s">
        <v>49</v>
      </c>
      <c r="K42" s="11"/>
      <c r="L42" s="11"/>
      <c r="M42" s="12">
        <f>ROUND((O43+O44+O45+O46)/1000,2)</f>
        <v>57.13</v>
      </c>
      <c r="N42" s="13"/>
      <c r="O42" s="13" t="s">
        <v>22</v>
      </c>
      <c r="P42" s="14"/>
      <c r="Q42" s="11"/>
      <c r="R42" s="11"/>
    </row>
    <row r="43" spans="1:18" ht="15" customHeight="1">
      <c r="A43" s="18" t="s">
        <v>25</v>
      </c>
      <c r="B43" s="1" t="s">
        <v>50</v>
      </c>
      <c r="M43" s="16"/>
      <c r="O43" s="26">
        <f>ROUND(H17*4786.55,2)</f>
        <v>52652.05</v>
      </c>
      <c r="P43" s="1" t="s">
        <v>24</v>
      </c>
    </row>
    <row r="44" spans="1:18" ht="15" customHeight="1">
      <c r="A44" s="18" t="s">
        <v>25</v>
      </c>
      <c r="B44" s="1" t="s">
        <v>51</v>
      </c>
      <c r="E44" s="8">
        <f>H17*1</f>
        <v>11</v>
      </c>
      <c r="F44" s="1" t="s">
        <v>52</v>
      </c>
      <c r="H44" s="1" t="s">
        <v>53</v>
      </c>
      <c r="M44" s="16"/>
      <c r="O44" s="22">
        <f>ROUND((E44*4271)/12,0)</f>
        <v>3915</v>
      </c>
      <c r="P44" s="1" t="s">
        <v>24</v>
      </c>
    </row>
    <row r="45" spans="1:18" ht="15" customHeight="1">
      <c r="A45" s="18" t="s">
        <v>25</v>
      </c>
      <c r="B45" s="1" t="s">
        <v>54</v>
      </c>
      <c r="F45" s="8"/>
      <c r="M45" s="16"/>
      <c r="O45" s="22">
        <f>ROUND(13500/12,0)/2</f>
        <v>562.5</v>
      </c>
      <c r="P45" s="1" t="s">
        <v>24</v>
      </c>
    </row>
    <row r="46" spans="1:18" ht="15" customHeight="1">
      <c r="A46" s="18"/>
      <c r="F46" s="8"/>
      <c r="M46" s="16"/>
      <c r="O46" s="22"/>
    </row>
    <row r="47" spans="1:18" ht="15.75">
      <c r="A47" s="10" t="s">
        <v>55</v>
      </c>
      <c r="B47" s="11" t="s">
        <v>56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ROUND(830.06/287026.2*G6,2)+6.22+24</f>
        <v>99.35</v>
      </c>
      <c r="N47" s="13"/>
      <c r="O47" s="13" t="s">
        <v>22</v>
      </c>
      <c r="P47" s="14"/>
      <c r="Q47" s="11"/>
      <c r="R47" s="11"/>
    </row>
    <row r="48" spans="1:18" ht="12.75">
      <c r="A48" s="27" t="s">
        <v>25</v>
      </c>
      <c r="B48" s="28" t="s">
        <v>57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25</v>
      </c>
      <c r="B49" s="28" t="s">
        <v>58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25</v>
      </c>
      <c r="B50" s="28" t="s">
        <v>59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25</v>
      </c>
      <c r="B51" s="28" t="s">
        <v>60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25</v>
      </c>
      <c r="B52" s="28" t="s">
        <v>61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25</v>
      </c>
      <c r="B53" s="28" t="s">
        <v>62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63</v>
      </c>
      <c r="B56" s="39" t="s">
        <v>64</v>
      </c>
      <c r="C56" s="39"/>
      <c r="D56" s="39"/>
      <c r="E56" s="39"/>
      <c r="F56" s="39"/>
      <c r="G56" s="39"/>
      <c r="H56" s="39" t="s">
        <v>49</v>
      </c>
      <c r="I56" s="39"/>
      <c r="M56" s="13">
        <f>ROUND(266.34/287026.2*G6,2)+18.45</f>
        <v>40.629999999999995</v>
      </c>
      <c r="N56" s="40"/>
      <c r="O56" s="13" t="s">
        <v>22</v>
      </c>
      <c r="P56" s="40"/>
    </row>
    <row r="57" spans="1:18">
      <c r="B57" s="20">
        <v>1</v>
      </c>
      <c r="C57" s="20" t="s">
        <v>65</v>
      </c>
    </row>
    <row r="58" spans="1:18" ht="12.75">
      <c r="A58" s="27"/>
      <c r="B58" s="20">
        <v>2</v>
      </c>
      <c r="C58" s="20" t="s">
        <v>66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67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68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69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70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71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ROUND(474.17/287026.2*G6,2)+39.87+14.5</f>
        <v>93.86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74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75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76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77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78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79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80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81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82</v>
      </c>
      <c r="B75" s="11" t="s">
        <v>83</v>
      </c>
      <c r="M75" s="13">
        <f>ROUND(80/287037.9*G6,2)</f>
        <v>6.66</v>
      </c>
      <c r="N75" s="40"/>
      <c r="O75" s="13" t="s">
        <v>22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ht="15.75">
      <c r="A77" s="11"/>
      <c r="B77" s="42" t="s">
        <v>84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M21+M33+M42+M47+M65+M56+M75</f>
        <v>370.42</v>
      </c>
      <c r="N77" s="13"/>
      <c r="O77" s="13" t="s">
        <v>22</v>
      </c>
      <c r="P77" s="13"/>
      <c r="Q77" s="11"/>
      <c r="R77" s="11"/>
    </row>
    <row r="78" spans="1:18" ht="15.75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25"/>
    </row>
    <row r="79" spans="1:18" s="11" customFormat="1" ht="15.75">
      <c r="B79" s="42" t="s">
        <v>85</v>
      </c>
      <c r="M79" s="12">
        <f>ROUND(M77*7/100,2)</f>
        <v>25.93</v>
      </c>
      <c r="N79" s="13"/>
      <c r="O79" s="14" t="s">
        <v>22</v>
      </c>
      <c r="P79" s="13"/>
    </row>
    <row r="80" spans="1:18">
      <c r="M80" s="43"/>
      <c r="N80" s="41"/>
      <c r="O80" s="41"/>
      <c r="P80" s="41"/>
    </row>
    <row r="81" spans="1:18" ht="15.75">
      <c r="B81" s="42" t="s">
        <v>86</v>
      </c>
      <c r="M81" s="12">
        <f>M77+M79</f>
        <v>396.35</v>
      </c>
      <c r="N81" s="13"/>
      <c r="O81" s="13" t="s">
        <v>22</v>
      </c>
      <c r="P81" s="13"/>
    </row>
    <row r="82" spans="1:18" ht="15.75">
      <c r="B82" s="42"/>
      <c r="M82" s="37"/>
      <c r="N82" s="38"/>
      <c r="O82" s="38"/>
      <c r="P82" s="38"/>
    </row>
    <row r="83" spans="1:18" s="11" customFormat="1" ht="15.75">
      <c r="A83" s="11" t="s">
        <v>87</v>
      </c>
      <c r="B83" s="11" t="s">
        <v>88</v>
      </c>
      <c r="M83" s="13">
        <f>ROUND((13654.18+3394.16+41220.6)/1000,2)</f>
        <v>58.27</v>
      </c>
      <c r="N83" s="40"/>
      <c r="O83" s="13" t="s">
        <v>22</v>
      </c>
      <c r="P83" s="40"/>
    </row>
    <row r="84" spans="1:18" ht="16.5" thickBot="1">
      <c r="B84" s="42"/>
      <c r="M84" s="37"/>
      <c r="N84" s="38"/>
      <c r="O84" s="38"/>
      <c r="P84" s="38"/>
    </row>
    <row r="85" spans="1:18" ht="16.5" thickBot="1">
      <c r="B85" s="42" t="s">
        <v>89</v>
      </c>
      <c r="M85" s="44">
        <f>M81+M83</f>
        <v>454.62</v>
      </c>
      <c r="N85" s="45"/>
      <c r="O85" s="45" t="s">
        <v>22</v>
      </c>
      <c r="P85" s="46"/>
    </row>
    <row r="86" spans="1:18">
      <c r="F86" s="7"/>
      <c r="G86" s="7"/>
      <c r="O86" s="47"/>
    </row>
    <row r="87" spans="1:18" s="33" customFormat="1" ht="15">
      <c r="A87" s="11"/>
      <c r="B87" s="11" t="s">
        <v>90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48">
        <v>388231.39</v>
      </c>
      <c r="M88" s="48"/>
      <c r="N88" s="49"/>
      <c r="O88" s="11"/>
      <c r="P88" s="11"/>
      <c r="Q88" s="11"/>
    </row>
    <row r="89" spans="1:18" s="33" customFormat="1" ht="15.75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48">
        <v>9731.2199999999993</v>
      </c>
      <c r="M89" s="48"/>
      <c r="N89" s="49"/>
      <c r="O89" s="11"/>
      <c r="P89" s="11"/>
      <c r="Q89" s="11"/>
      <c r="R89" s="11"/>
    </row>
    <row r="90" spans="1:18" s="33" customFormat="1" ht="15" customHeight="1">
      <c r="A90" s="11"/>
      <c r="B90" s="11" t="s">
        <v>93</v>
      </c>
      <c r="C90" s="11"/>
      <c r="D90" s="11"/>
      <c r="E90" s="11"/>
      <c r="F90" s="11"/>
      <c r="G90" s="11"/>
      <c r="H90" s="11"/>
      <c r="I90" s="11"/>
      <c r="J90" s="11"/>
      <c r="K90" s="11"/>
      <c r="L90" s="48">
        <f>ROUND(G6*2.37,2)</f>
        <v>56652.95</v>
      </c>
      <c r="M90" s="48"/>
      <c r="N90" s="49"/>
      <c r="O90" s="11"/>
      <c r="P90" s="11"/>
      <c r="Q90" s="11"/>
      <c r="R90" s="11"/>
    </row>
    <row r="91" spans="1:18" s="33" customFormat="1" ht="15.75">
      <c r="A91" s="42"/>
      <c r="B91" s="42" t="s">
        <v>84</v>
      </c>
      <c r="C91" s="42"/>
      <c r="D91" s="42"/>
      <c r="E91" s="42"/>
      <c r="F91" s="42"/>
      <c r="G91" s="42"/>
      <c r="H91" s="42"/>
      <c r="I91" s="42"/>
      <c r="J91" s="42"/>
      <c r="K91" s="42"/>
      <c r="L91" s="48">
        <f>SUM(L88:M90)</f>
        <v>454615.56</v>
      </c>
      <c r="M91" s="48"/>
      <c r="N91" s="50"/>
      <c r="O91" s="42"/>
      <c r="P91" s="42"/>
      <c r="Q91" s="42"/>
      <c r="R91" s="42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1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1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1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2"/>
      <c r="B96" s="52" t="s">
        <v>94</v>
      </c>
      <c r="C96" s="42"/>
      <c r="D96" s="42"/>
      <c r="E96" s="42"/>
      <c r="F96" s="42"/>
      <c r="G96" s="42"/>
      <c r="H96" s="42"/>
      <c r="I96" s="42"/>
      <c r="J96" s="52" t="s">
        <v>95</v>
      </c>
      <c r="K96" s="52"/>
      <c r="L96" s="52"/>
      <c r="M96" s="52"/>
      <c r="N96" s="52"/>
      <c r="O96" s="52"/>
      <c r="P96" s="42"/>
      <c r="Q96" s="42"/>
      <c r="R96" s="42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2" t="s">
        <v>96</v>
      </c>
      <c r="K97" s="52"/>
      <c r="L97" s="52"/>
      <c r="M97" s="52"/>
      <c r="N97" s="52"/>
      <c r="O97" s="52"/>
      <c r="P97" s="4"/>
      <c r="Q97" s="4"/>
      <c r="R97" s="4"/>
    </row>
    <row r="98" spans="1:18" ht="15.75">
      <c r="E98" s="52"/>
      <c r="J98" s="52"/>
      <c r="K98" s="52"/>
      <c r="L98" s="52"/>
      <c r="M98" s="52"/>
      <c r="N98" s="52"/>
      <c r="O98" s="52"/>
    </row>
    <row r="99" spans="1:18" ht="15.75">
      <c r="E99" s="52" t="s">
        <v>97</v>
      </c>
      <c r="J99" s="53"/>
      <c r="K99" s="53"/>
      <c r="L99" s="53"/>
      <c r="M99" s="54"/>
      <c r="N99" s="53"/>
      <c r="O99" s="53"/>
    </row>
  </sheetData>
  <mergeCells count="27">
    <mergeCell ref="L89:M89"/>
    <mergeCell ref="L90:M90"/>
    <mergeCell ref="L91:M91"/>
    <mergeCell ref="J50:K50"/>
    <mergeCell ref="J51:K51"/>
    <mergeCell ref="J52:K52"/>
    <mergeCell ref="B56:G56"/>
    <mergeCell ref="H56:I56"/>
    <mergeCell ref="L88:M88"/>
    <mergeCell ref="G15:H15"/>
    <mergeCell ref="C23:D23"/>
    <mergeCell ref="C24:D24"/>
    <mergeCell ref="C25:D25"/>
    <mergeCell ref="J48:K48"/>
    <mergeCell ref="J49:K49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2020-02-05T10:51:29Z</dcterms:created>
  <dcterms:modified xsi:type="dcterms:W3CDTF">2020-02-05T10:55:36Z</dcterms:modified>
</cp:coreProperties>
</file>