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O45" i="1"/>
  <c r="O44" i="1"/>
  <c r="E44" i="1"/>
  <c r="O43" i="1"/>
  <c r="M42" i="1" s="1"/>
  <c r="O40" i="1"/>
  <c r="O39" i="1"/>
  <c r="O37" i="1"/>
  <c r="O36" i="1"/>
  <c r="M33" i="1"/>
  <c r="O30" i="1"/>
  <c r="O29" i="1"/>
  <c r="O27" i="1"/>
  <c r="J27" i="1"/>
  <c r="O26" i="1"/>
  <c r="C24" i="1"/>
  <c r="O24" i="1" s="1"/>
  <c r="C23" i="1"/>
  <c r="O23" i="1" s="1"/>
  <c r="G13" i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<sst xmlns="http://schemas.openxmlformats.org/spreadsheetml/2006/main" count="150" uniqueCount="96">
  <si>
    <t>Приложение  № 3</t>
  </si>
  <si>
    <t>РАСЧЁТ</t>
  </si>
  <si>
    <t>расходов на обслуживание д.54 корп.2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</si>
  <si>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</si>
  <si>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</si>
  <si>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</si>
  <si>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</si>
  <si>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</si>
  <si>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</si>
  <si>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</si>
  <si>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</si>
  <si>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</si>
  <si>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</si>
  <si>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</si>
  <si>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</si>
  <si>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</si>
  <si>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</si>
  <si>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</si>
  <si>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</si>
  <si>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</si>
  <si>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</si>
  <si>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</si>
  <si>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</si>
  <si>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</si>
  <si>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</si>
  <si>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</si>
  <si>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</si>
  <si>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</si>
  <si>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</si>
  <si>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</si>
  <si>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</si>
  <si>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</si>
  <si>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</si>
  <si>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</si>
  <si>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</si>
  <si>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</si>
  <si>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</si>
  <si>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</si>
  <si>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</si>
  <si>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</si>
  <si>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</si>
  <si>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</si>
  <si>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</si>
  <si>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</si>
  <si>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</si>
  <si>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</si>
  <si>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</si>
  <si>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</si>
  <si>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(8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</si>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</sst>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53" workbookViewId="0">
      <selection activeCell="Q1" sqref="Q1:U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18605.400000000001</v>
      </c>
      <c r="H6" s="6"/>
      <c r="I6" s="1" t="s">
        <v>6</v>
      </c>
    </row>
    <row r="7" spans="1:18" ht="15" customHeight="1">
      <c r="A7" s="1" t="s">
        <v>7</v>
      </c>
      <c r="G7" s="6">
        <v>2148.89</v>
      </c>
      <c r="H7" s="6"/>
      <c r="I7" s="1" t="s">
        <v>6</v>
      </c>
    </row>
    <row r="8" spans="1:18" ht="15" customHeight="1">
      <c r="A8" s="1" t="s">
        <v>8</v>
      </c>
      <c r="G8" s="6">
        <v>2616.5</v>
      </c>
      <c r="H8" s="6"/>
      <c r="I8" s="1" t="s">
        <v>6</v>
      </c>
    </row>
    <row r="9" spans="1:18" ht="15" customHeight="1">
      <c r="A9" s="1" t="s">
        <v>9</v>
      </c>
      <c r="G9" s="6">
        <v>2100</v>
      </c>
      <c r="H9" s="6"/>
      <c r="I9" s="1" t="s">
        <v>6</v>
      </c>
    </row>
    <row r="10" spans="1:18" ht="15" customHeight="1">
      <c r="A10" s="1" t="s">
        <v>10</v>
      </c>
      <c r="G10" s="6">
        <v>7527</v>
      </c>
      <c r="H10" s="6"/>
      <c r="I10" s="1" t="s">
        <v>6</v>
      </c>
    </row>
    <row r="11" spans="1:18" ht="15" customHeight="1">
      <c r="B11" s="1" t="s">
        <v>11</v>
      </c>
      <c r="G11" s="6">
        <v>1920</v>
      </c>
      <c r="H11" s="6"/>
      <c r="I11" s="1" t="s">
        <v>6</v>
      </c>
    </row>
    <row r="12" spans="1:18" ht="15" customHeight="1">
      <c r="A12" s="1" t="s">
        <v>12</v>
      </c>
      <c r="G12" s="6">
        <v>0.78</v>
      </c>
      <c r="H12" s="6"/>
      <c r="I12" s="7"/>
    </row>
    <row r="13" spans="1:18" ht="15" customHeight="1">
      <c r="A13" s="1" t="s">
        <v>13</v>
      </c>
      <c r="G13" s="6">
        <f>2/2/2</f>
        <v>0.5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846</v>
      </c>
      <c r="H15" s="6"/>
      <c r="I15" s="7"/>
    </row>
    <row r="16" spans="1:18" ht="15" customHeight="1">
      <c r="A16" s="1" t="s">
        <v>15</v>
      </c>
      <c r="G16" s="7"/>
      <c r="H16" s="8">
        <v>8</v>
      </c>
      <c r="I16" s="7"/>
    </row>
    <row r="17" spans="1:18" ht="15" customHeight="1">
      <c r="A17" s="1" t="s">
        <v>16</v>
      </c>
      <c r="G17" s="7"/>
      <c r="H17" s="8">
        <v>8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33.47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22817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6">
        <f>G12*1</f>
        <v>0.78</v>
      </c>
      <c r="D23" s="6"/>
      <c r="E23" s="1" t="s">
        <v>26</v>
      </c>
      <c r="F23" s="19"/>
      <c r="I23" s="20"/>
      <c r="K23" s="20"/>
      <c r="M23" s="21"/>
      <c r="N23" s="20"/>
      <c r="O23" s="22">
        <f>ROUND(C23*7480*1.75*1.07,0)</f>
        <v>10925</v>
      </c>
      <c r="P23" s="1" t="s">
        <v>23</v>
      </c>
    </row>
    <row r="24" spans="1:18" ht="14.25" customHeight="1">
      <c r="A24" s="18" t="s">
        <v>24</v>
      </c>
      <c r="B24" s="1" t="s">
        <v>27</v>
      </c>
      <c r="C24" s="6">
        <f>G13*1</f>
        <v>0.5</v>
      </c>
      <c r="D24" s="6"/>
      <c r="E24" s="1" t="s">
        <v>26</v>
      </c>
      <c r="F24" s="19"/>
      <c r="I24" s="20"/>
      <c r="K24" s="20"/>
      <c r="M24" s="21"/>
      <c r="N24" s="20"/>
      <c r="O24" s="22">
        <f>ROUND(C24*12120*1.55*1.07,0)</f>
        <v>10051</v>
      </c>
      <c r="P24" s="1" t="s">
        <v>23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28</v>
      </c>
      <c r="C26" s="7"/>
      <c r="D26" s="7"/>
      <c r="F26" s="19"/>
      <c r="I26" s="20"/>
      <c r="K26" s="20"/>
      <c r="M26" s="21"/>
      <c r="N26" s="20"/>
      <c r="O26" s="22">
        <f>ROUND(16100/9455*G15,0)</f>
        <v>1441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3" t="s">
        <v>30</v>
      </c>
      <c r="J27" s="1">
        <f>H17</f>
        <v>8</v>
      </c>
      <c r="K27" s="23"/>
      <c r="M27" s="24"/>
      <c r="N27" s="23"/>
      <c r="O27" s="22">
        <f>H27*J27</f>
        <v>400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6909</v>
      </c>
      <c r="P28" s="11" t="s">
        <v>23</v>
      </c>
    </row>
    <row r="29" spans="1:18" ht="15.75" customHeight="1">
      <c r="B29" s="1" t="s">
        <v>33</v>
      </c>
      <c r="M29" s="16"/>
      <c r="O29" s="25">
        <f>ROUND(20000/218644.6*G6,0)</f>
        <v>1702</v>
      </c>
      <c r="P29" s="25" t="s">
        <v>23</v>
      </c>
    </row>
    <row r="30" spans="1:18" ht="15" customHeight="1">
      <c r="B30" s="1" t="s">
        <v>34</v>
      </c>
      <c r="M30" s="16"/>
      <c r="O30" s="25">
        <f>ROUND(24000/218644.6*G6,0)</f>
        <v>2042</v>
      </c>
      <c r="P30" s="25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M32" s="16"/>
      <c r="O32" s="25"/>
      <c r="P32" s="25"/>
    </row>
    <row r="33" spans="1:18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15.66</v>
      </c>
      <c r="N33" s="13"/>
      <c r="O33" s="13" t="s">
        <v>21</v>
      </c>
      <c r="P33" s="14"/>
      <c r="Q33" s="11"/>
      <c r="R33" s="11"/>
    </row>
    <row r="34" spans="1:18" ht="15" customHeight="1">
      <c r="A34" s="18" t="s">
        <v>24</v>
      </c>
      <c r="B34" s="1" t="s">
        <v>38</v>
      </c>
      <c r="M34" s="16"/>
      <c r="O34" s="26">
        <v>0</v>
      </c>
      <c r="P34" s="11" t="s">
        <v>23</v>
      </c>
      <c r="R34" s="22"/>
    </row>
    <row r="35" spans="1:18" ht="15" customHeight="1">
      <c r="A35" s="18" t="s">
        <v>24</v>
      </c>
      <c r="B35" s="1" t="s">
        <v>39</v>
      </c>
      <c r="M35" s="16"/>
      <c r="O35" s="17">
        <v>0</v>
      </c>
      <c r="P35" s="11" t="s">
        <v>23</v>
      </c>
      <c r="R35" s="22"/>
    </row>
    <row r="36" spans="1:18" ht="15" customHeight="1">
      <c r="A36" s="18" t="s">
        <v>24</v>
      </c>
      <c r="B36" s="1" t="s">
        <v>40</v>
      </c>
      <c r="M36" s="16"/>
      <c r="O36" s="17">
        <f>ROUND(3734.7*0.16,0)</f>
        <v>598</v>
      </c>
      <c r="P36" s="11" t="s">
        <v>23</v>
      </c>
    </row>
    <row r="37" spans="1:18" ht="15" customHeight="1">
      <c r="A37" s="18" t="s">
        <v>24</v>
      </c>
      <c r="B37" s="1" t="s">
        <v>41</v>
      </c>
      <c r="M37" s="16"/>
      <c r="O37" s="27">
        <f>ROUND(87000/218644.6*G6,0)</f>
        <v>7403</v>
      </c>
      <c r="P37" s="11" t="s">
        <v>23</v>
      </c>
    </row>
    <row r="38" spans="1:18" ht="15" customHeight="1">
      <c r="A38" s="18" t="s">
        <v>24</v>
      </c>
      <c r="B38" s="1" t="s">
        <v>42</v>
      </c>
      <c r="F38" s="7"/>
      <c r="G38" s="7"/>
      <c r="M38" s="16"/>
      <c r="O38" s="11">
        <v>7067</v>
      </c>
      <c r="P38" s="11" t="s">
        <v>23</v>
      </c>
    </row>
    <row r="39" spans="1:18" ht="15" customHeight="1">
      <c r="A39" s="18" t="s">
        <v>24</v>
      </c>
      <c r="B39" s="1" t="s">
        <v>43</v>
      </c>
      <c r="M39" s="16"/>
      <c r="O39" s="17">
        <f>320*18.81/12</f>
        <v>501.59999999999997</v>
      </c>
      <c r="P39" s="11" t="s">
        <v>23</v>
      </c>
    </row>
    <row r="40" spans="1:18" ht="15" customHeight="1">
      <c r="A40" s="18" t="s">
        <v>24</v>
      </c>
      <c r="B40" s="1" t="s">
        <v>44</v>
      </c>
      <c r="M40" s="16"/>
      <c r="O40" s="11">
        <f>ROUND(1120/12,0)</f>
        <v>93</v>
      </c>
      <c r="P40" s="11" t="s">
        <v>23</v>
      </c>
    </row>
    <row r="41" spans="1:18" ht="15" customHeight="1">
      <c r="A41" s="18"/>
      <c r="M41" s="16"/>
      <c r="O41" s="17"/>
      <c r="P41" s="11"/>
    </row>
    <row r="42" spans="1:18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ROUND((O43+O44+O45)/1000,2)</f>
        <v>43.41</v>
      </c>
      <c r="N42" s="13"/>
      <c r="O42" s="13" t="s">
        <v>21</v>
      </c>
      <c r="P42" s="14"/>
      <c r="Q42" s="11"/>
      <c r="R42" s="11"/>
    </row>
    <row r="43" spans="1:18" ht="15" customHeight="1">
      <c r="A43" s="18" t="s">
        <v>24</v>
      </c>
      <c r="B43" s="1" t="s">
        <v>48</v>
      </c>
      <c r="M43" s="16"/>
      <c r="O43" s="28">
        <f>ROUND(H17*5009,2)</f>
        <v>40072</v>
      </c>
      <c r="P43" s="1" t="s">
        <v>23</v>
      </c>
    </row>
    <row r="44" spans="1:18" ht="15" customHeight="1">
      <c r="A44" s="18" t="s">
        <v>24</v>
      </c>
      <c r="B44" s="1" t="s">
        <v>49</v>
      </c>
      <c r="E44" s="8">
        <f>H17*1</f>
        <v>8</v>
      </c>
      <c r="F44" s="1" t="s">
        <v>50</v>
      </c>
      <c r="H44" s="1" t="s">
        <v>51</v>
      </c>
      <c r="M44" s="16"/>
      <c r="O44" s="22">
        <f>ROUND(H17*4437/12,0)</f>
        <v>2958</v>
      </c>
      <c r="P44" s="1" t="s">
        <v>23</v>
      </c>
    </row>
    <row r="45" spans="1:18" ht="15" customHeight="1">
      <c r="A45" s="18" t="s">
        <v>24</v>
      </c>
      <c r="B45" s="1" t="s">
        <v>52</v>
      </c>
      <c r="F45" s="8"/>
      <c r="M45" s="16"/>
      <c r="O45" s="22">
        <f>ROUND(9000/12,0)/2</f>
        <v>375</v>
      </c>
      <c r="P45" s="1" t="s">
        <v>23</v>
      </c>
    </row>
    <row r="46" spans="1:18" ht="15" customHeight="1">
      <c r="A46" s="18"/>
      <c r="F46" s="8"/>
      <c r="M46" s="16"/>
      <c r="O46" s="22"/>
    </row>
    <row r="47" spans="1:18" ht="15.75">
      <c r="A47" s="10" t="s">
        <v>53</v>
      </c>
      <c r="B47" s="11" t="s">
        <v>54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ROUND(830.06/287026.2*G6,2)-0.94+10</f>
        <v>62.870000000000005</v>
      </c>
      <c r="N47" s="13"/>
      <c r="O47" s="13" t="s">
        <v>21</v>
      </c>
      <c r="P47" s="14"/>
      <c r="Q47" s="11"/>
      <c r="R47" s="11"/>
    </row>
    <row r="48" spans="1:18" ht="12.75">
      <c r="A48" s="29" t="s">
        <v>24</v>
      </c>
      <c r="B48" s="23" t="s">
        <v>55</v>
      </c>
      <c r="C48" s="23"/>
      <c r="D48" s="23"/>
      <c r="E48" s="23"/>
      <c r="F48" s="30"/>
      <c r="G48" s="30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24</v>
      </c>
      <c r="B49" s="23" t="s">
        <v>56</v>
      </c>
      <c r="C49" s="23"/>
      <c r="D49" s="23"/>
      <c r="E49" s="23"/>
      <c r="F49" s="30"/>
      <c r="G49" s="34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24</v>
      </c>
      <c r="B50" s="23" t="s">
        <v>57</v>
      </c>
      <c r="C50" s="23"/>
      <c r="D50" s="23"/>
      <c r="E50" s="23"/>
      <c r="F50" s="30"/>
      <c r="G50" s="30"/>
      <c r="H50" s="20"/>
      <c r="I50" s="23"/>
      <c r="J50" s="31"/>
      <c r="K50" s="31"/>
      <c r="L50" s="23"/>
      <c r="M50" s="32"/>
      <c r="N50" s="33"/>
      <c r="O50" s="33"/>
      <c r="P50" s="33"/>
      <c r="Q50" s="23"/>
      <c r="R50" s="23"/>
    </row>
    <row r="51" spans="1:18" ht="12.75">
      <c r="A51" s="29" t="s">
        <v>24</v>
      </c>
      <c r="B51" s="23" t="s">
        <v>58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21"/>
      <c r="N51" s="20"/>
      <c r="O51" s="20"/>
      <c r="P51" s="20"/>
      <c r="Q51" s="20"/>
      <c r="R51" s="20"/>
    </row>
    <row r="52" spans="1:18" ht="12.75">
      <c r="A52" s="29" t="s">
        <v>24</v>
      </c>
      <c r="B52" s="23" t="s">
        <v>59</v>
      </c>
      <c r="C52" s="20"/>
      <c r="D52" s="20"/>
      <c r="E52" s="20"/>
      <c r="F52" s="30"/>
      <c r="G52" s="30"/>
      <c r="H52" s="20"/>
      <c r="I52" s="20"/>
      <c r="J52" s="31"/>
      <c r="K52" s="31"/>
      <c r="L52" s="23"/>
      <c r="M52" s="35"/>
      <c r="N52" s="36"/>
      <c r="O52" s="36"/>
      <c r="P52" s="20"/>
      <c r="Q52" s="20"/>
      <c r="R52" s="20"/>
    </row>
    <row r="53" spans="1:18" ht="12.75">
      <c r="A53" s="29" t="s">
        <v>24</v>
      </c>
      <c r="B53" s="23" t="s">
        <v>60</v>
      </c>
      <c r="C53" s="20"/>
      <c r="D53" s="20"/>
      <c r="E53" s="20"/>
      <c r="F53" s="30"/>
      <c r="G53" s="30"/>
      <c r="H53" s="20"/>
      <c r="I53" s="20"/>
      <c r="J53" s="30"/>
      <c r="K53" s="30"/>
      <c r="L53" s="23"/>
      <c r="M53" s="35"/>
      <c r="N53" s="36"/>
      <c r="O53" s="36"/>
      <c r="P53" s="20"/>
      <c r="Q53" s="20"/>
      <c r="R53" s="20"/>
    </row>
    <row r="54" spans="1:18" ht="12.75">
      <c r="A54" s="29"/>
      <c r="B54" s="20"/>
      <c r="C54" s="20"/>
      <c r="D54" s="20"/>
      <c r="E54" s="20"/>
      <c r="F54" s="30"/>
      <c r="G54" s="30"/>
      <c r="H54" s="20"/>
      <c r="I54" s="20"/>
      <c r="J54" s="30"/>
      <c r="K54" s="30"/>
      <c r="L54" s="23"/>
      <c r="M54" s="35"/>
      <c r="N54" s="36"/>
      <c r="O54" s="36"/>
      <c r="P54" s="20"/>
      <c r="Q54" s="20"/>
      <c r="R54" s="20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61</v>
      </c>
      <c r="B56" s="40" t="s">
        <v>62</v>
      </c>
      <c r="C56" s="40"/>
      <c r="D56" s="40"/>
      <c r="E56" s="40"/>
      <c r="F56" s="40"/>
      <c r="G56" s="40"/>
      <c r="H56" s="40" t="s">
        <v>47</v>
      </c>
      <c r="I56" s="40"/>
      <c r="M56" s="13">
        <f>ROUND((266.34/287026.2*G6)+1.848,2)+17.24+4.82</f>
        <v>41.169999999999995</v>
      </c>
      <c r="N56" s="41"/>
      <c r="O56" s="13" t="s">
        <v>21</v>
      </c>
      <c r="P56" s="41"/>
    </row>
    <row r="57" spans="1:18">
      <c r="B57" s="20">
        <v>1</v>
      </c>
      <c r="C57" s="20" t="s">
        <v>63</v>
      </c>
    </row>
    <row r="58" spans="1:18" ht="12.75">
      <c r="A58" s="29"/>
      <c r="B58" s="20">
        <v>2</v>
      </c>
      <c r="C58" s="20" t="s">
        <v>64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65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66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67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68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69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70</v>
      </c>
      <c r="B65" s="11" t="s">
        <v>71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ROUND(474.17/287026.2*G6,2)+36.08+15</f>
        <v>81.819999999999993</v>
      </c>
      <c r="N65" s="13"/>
      <c r="O65" s="13" t="s">
        <v>21</v>
      </c>
      <c r="P65" s="14"/>
      <c r="Q65" s="11"/>
      <c r="R65" s="11"/>
    </row>
    <row r="66" spans="1:18" ht="12.75">
      <c r="A66" s="20"/>
      <c r="B66" s="20">
        <v>1</v>
      </c>
      <c r="C66" s="20" t="s">
        <v>72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73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74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75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76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77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78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79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80</v>
      </c>
      <c r="B75" s="11" t="s">
        <v>81</v>
      </c>
      <c r="M75" s="13">
        <f>ROUND(80/287037.9*G6,2)</f>
        <v>5.19</v>
      </c>
      <c r="N75" s="41"/>
      <c r="O75" s="13" t="s">
        <v>21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ht="15.75">
      <c r="A77" s="11"/>
      <c r="B77" s="43" t="s">
        <v>82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M21+M33+M42+M47+M65+M75+M56</f>
        <v>283.58999999999997</v>
      </c>
      <c r="N77" s="13"/>
      <c r="O77" s="13" t="s">
        <v>21</v>
      </c>
      <c r="P77" s="13"/>
      <c r="Q77" s="11"/>
      <c r="R77" s="11"/>
    </row>
    <row r="78" spans="1:18" ht="15.75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27"/>
    </row>
    <row r="79" spans="1:18" s="11" customFormat="1" ht="15.75">
      <c r="B79" s="43" t="s">
        <v>83</v>
      </c>
      <c r="M79" s="12">
        <f>ROUND(M77*7/100,2)</f>
        <v>19.850000000000001</v>
      </c>
      <c r="N79" s="13"/>
      <c r="O79" s="14" t="s">
        <v>21</v>
      </c>
      <c r="P79" s="13"/>
    </row>
    <row r="80" spans="1:18">
      <c r="M80" s="44"/>
      <c r="N80" s="42"/>
      <c r="O80" s="42"/>
      <c r="P80" s="42"/>
    </row>
    <row r="81" spans="1:18" ht="15.75">
      <c r="B81" s="43" t="s">
        <v>84</v>
      </c>
      <c r="M81" s="12">
        <f>M77+M79</f>
        <v>303.44</v>
      </c>
      <c r="N81" s="13"/>
      <c r="O81" s="13" t="s">
        <v>21</v>
      </c>
      <c r="P81" s="13"/>
    </row>
    <row r="82" spans="1:18" ht="15.75">
      <c r="B82" s="43"/>
      <c r="M82" s="38"/>
      <c r="N82" s="39"/>
      <c r="O82" s="39"/>
      <c r="P82" s="39"/>
    </row>
    <row r="83" spans="1:18" s="11" customFormat="1" ht="15.75">
      <c r="A83" s="11" t="s">
        <v>85</v>
      </c>
      <c r="B83" s="11" t="s">
        <v>86</v>
      </c>
      <c r="M83" s="13">
        <f>ROUND((10911.49+2710.27+32917.6)/1000,2)</f>
        <v>46.54</v>
      </c>
      <c r="N83" s="41"/>
      <c r="O83" s="13" t="s">
        <v>21</v>
      </c>
      <c r="P83" s="41"/>
    </row>
    <row r="84" spans="1:18" ht="16.5" thickBot="1">
      <c r="B84" s="43"/>
      <c r="M84" s="38"/>
      <c r="N84" s="39"/>
      <c r="O84" s="39"/>
      <c r="P84" s="39"/>
    </row>
    <row r="85" spans="1:18" ht="16.5" thickBot="1">
      <c r="B85" s="43" t="s">
        <v>87</v>
      </c>
      <c r="M85" s="45">
        <f>M81+M83</f>
        <v>349.98</v>
      </c>
      <c r="N85" s="46"/>
      <c r="O85" s="46" t="s">
        <v>21</v>
      </c>
      <c r="P85" s="47"/>
    </row>
    <row r="86" spans="1:18">
      <c r="F86" s="7"/>
      <c r="G86" s="7"/>
      <c r="O86" s="48"/>
    </row>
    <row r="87" spans="1:18" s="34" customFormat="1" ht="15">
      <c r="A87" s="11"/>
      <c r="B87" s="11" t="s">
        <v>88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4" customFormat="1" ht="15.75">
      <c r="A88" s="11"/>
      <c r="B88" s="11" t="s">
        <v>89</v>
      </c>
      <c r="C88" s="11"/>
      <c r="D88" s="11"/>
      <c r="E88" s="11"/>
      <c r="F88" s="11"/>
      <c r="G88" s="11"/>
      <c r="H88" s="11"/>
      <c r="I88" s="11"/>
      <c r="J88" s="11"/>
      <c r="K88" s="11"/>
      <c r="L88" s="49">
        <f>ROUND(G6*16.06,2)</f>
        <v>298802.71999999997</v>
      </c>
      <c r="M88" s="49"/>
      <c r="N88" s="50"/>
      <c r="O88" s="11"/>
      <c r="P88" s="11"/>
      <c r="Q88" s="11"/>
    </row>
    <row r="89" spans="1:18" s="34" customFormat="1" ht="15.75">
      <c r="A89" s="11"/>
      <c r="B89" s="11" t="s">
        <v>90</v>
      </c>
      <c r="C89" s="11"/>
      <c r="D89" s="11"/>
      <c r="E89" s="11"/>
      <c r="F89" s="11"/>
      <c r="G89" s="11"/>
      <c r="H89" s="11"/>
      <c r="I89" s="11"/>
      <c r="J89" s="11"/>
      <c r="K89" s="11"/>
      <c r="L89" s="49">
        <v>5412.58</v>
      </c>
      <c r="M89" s="49"/>
      <c r="N89" s="50"/>
      <c r="O89" s="11"/>
      <c r="P89" s="11"/>
      <c r="Q89" s="11"/>
      <c r="R89" s="11"/>
    </row>
    <row r="90" spans="1:18" s="34" customFormat="1" ht="15" customHeight="1">
      <c r="A90" s="11"/>
      <c r="B90" s="11" t="s">
        <v>91</v>
      </c>
      <c r="C90" s="11"/>
      <c r="D90" s="11"/>
      <c r="E90" s="11"/>
      <c r="F90" s="11"/>
      <c r="G90" s="11"/>
      <c r="H90" s="11"/>
      <c r="I90" s="11"/>
      <c r="J90" s="11"/>
      <c r="K90" s="11"/>
      <c r="L90" s="49">
        <f>ROUND(G6*2.46,2)</f>
        <v>45769.279999999999</v>
      </c>
      <c r="M90" s="49"/>
      <c r="N90" s="50"/>
      <c r="O90" s="11"/>
      <c r="P90" s="11"/>
      <c r="Q90" s="11"/>
      <c r="R90" s="11"/>
    </row>
    <row r="91" spans="1:18" s="34" customFormat="1" ht="15.75">
      <c r="A91" s="43"/>
      <c r="B91" s="43" t="s">
        <v>82</v>
      </c>
      <c r="C91" s="43"/>
      <c r="D91" s="43"/>
      <c r="E91" s="43"/>
      <c r="F91" s="43"/>
      <c r="G91" s="43"/>
      <c r="H91" s="43"/>
      <c r="I91" s="43"/>
      <c r="J91" s="43"/>
      <c r="K91" s="43"/>
      <c r="L91" s="49">
        <f>SUM(L88:M90)</f>
        <v>349984.57999999996</v>
      </c>
      <c r="M91" s="49"/>
      <c r="N91" s="51"/>
      <c r="O91" s="43"/>
      <c r="P91" s="43"/>
      <c r="Q91" s="43"/>
      <c r="R91" s="43"/>
    </row>
    <row r="92" spans="1:18" s="34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4" customFormat="1" ht="15.75">
      <c r="A96" s="43"/>
      <c r="B96" s="53" t="s">
        <v>92</v>
      </c>
      <c r="C96" s="43"/>
      <c r="D96" s="43"/>
      <c r="E96" s="43"/>
      <c r="F96" s="43"/>
      <c r="G96" s="43"/>
      <c r="H96" s="43"/>
      <c r="I96" s="43"/>
      <c r="J96" s="53" t="s">
        <v>93</v>
      </c>
      <c r="K96" s="53"/>
      <c r="L96" s="53"/>
      <c r="M96" s="53"/>
      <c r="N96" s="53"/>
      <c r="O96" s="53"/>
      <c r="P96" s="43"/>
      <c r="Q96" s="43"/>
      <c r="R96" s="43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3" t="s">
        <v>94</v>
      </c>
      <c r="K97" s="53"/>
      <c r="L97" s="53"/>
      <c r="M97" s="53"/>
      <c r="N97" s="53"/>
      <c r="O97" s="53"/>
      <c r="P97" s="4"/>
      <c r="Q97" s="4"/>
      <c r="R97" s="4"/>
    </row>
    <row r="98" spans="1:18" ht="15.75">
      <c r="E98" s="53"/>
      <c r="J98" s="53"/>
      <c r="K98" s="53"/>
      <c r="L98" s="53"/>
      <c r="M98" s="53"/>
      <c r="N98" s="53"/>
      <c r="O98" s="53"/>
    </row>
    <row r="99" spans="1:18" ht="15.75">
      <c r="E99" s="53" t="s">
        <v>95</v>
      </c>
      <c r="J99" s="54"/>
      <c r="K99" s="54"/>
      <c r="L99" s="54"/>
      <c r="M99" s="55"/>
      <c r="N99" s="54"/>
      <c r="O99" s="54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2020-02-05T10:52:32Z</dcterms:created>
  <dcterms:modified xsi:type="dcterms:W3CDTF">2020-02-05T10:56:51Z</dcterms:modified>
</cp:coreProperties>
</file>