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8-3-6 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88" i="1"/>
  <c r="L90" i="1" s="1"/>
  <c r="M83" i="1"/>
  <c r="M75" i="1"/>
  <c r="M65" i="1"/>
  <c r="M57" i="1"/>
  <c r="M56" i="1"/>
  <c r="M47" i="1"/>
  <c r="O45" i="1"/>
  <c r="E44" i="1"/>
  <c r="O44" i="1" s="1"/>
  <c r="M42" i="1" s="1"/>
  <c r="O43" i="1"/>
  <c r="O40" i="1"/>
  <c r="O39" i="1"/>
  <c r="O37" i="1"/>
  <c r="O36" i="1"/>
  <c r="M33" i="1" s="1"/>
  <c r="O30" i="1"/>
  <c r="O29" i="1"/>
  <c r="J27" i="1"/>
  <c r="O27" i="1" s="1"/>
  <c r="O23" i="1"/>
  <c r="C23" i="1"/>
  <c r="G15" i="1"/>
  <c r="O26" i="1" s="1"/>
  <c r="G13" i="1"/>
  <c r="C24" i="1" s="1"/>
  <c r="O24" i="1" s="1"/>
  <c r="O22" i="1" s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<sst xmlns="http://schemas.openxmlformats.org/spreadsheetml/2006/main" count="154" uniqueCount="95">
  <si>
    <t>Приложение  № 3</t>
  </si>
  <si>
    <t>РАСЧЁТ</t>
  </si>
  <si>
    <t>расходов на обслуживание  ТСЖ  "Дружба",  ул. Новосёлов д. 58 корп.3-6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</si>
  <si>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</si>
  <si>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</si>
  <si>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</si>
  <si>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</si>
  <si>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</si>
  <si>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</si>
  <si>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</si>
  <si>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</si>
  <si>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</si>
  <si>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</si>
  <si>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</si>
  <si>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</si>
  <si>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</si>
  <si>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</si>
  <si>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</si>
  <si>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</si>
  <si>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</si>
  <si>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</si>
  <si>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</si>
  <si>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</si>
  <si>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</si>
  <si>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</si>
  <si>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</si>
  <si>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</si>
  <si>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</si>
  <si>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</si>
  <si>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</si>
  <si>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</si>
  <si>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</si>
  <si>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</si>
  <si>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</si>
  <si>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</si>
  <si>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</si>
  <si>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</si>
  <si>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</si>
  <si>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</si>
  <si>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</si>
  <si>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</si>
  <si>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</si>
  <si>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</si>
  <si>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</si>
  <si>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</si>
  <si>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</si>
  <si>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</si>
  <si>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</si>
  <si>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(4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</si>
  <si>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</si>
  <si>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</si>
  <si>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</si>
  <si>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</si>
  <si>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</si>
  <si>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</si>
  <si>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</si>
  <si>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</si>
  <si>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</si>
  <si>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</si>
  <si>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</si>
  <si>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</si>
  <si>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</si>
  <si>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</si>
  <si>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в том числе вознаграждение председателя правления ТСЖ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</si>
  <si>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</si>
  <si>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</si>
  <si>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</si>
  <si>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</si>
  <si>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</si>
  <si>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</si>
  <si>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</si>
  <si>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</si>
  <si>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</si>
  <si>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</si>
  <si>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</si>
  <si>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</si>
  <si>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</si>
  <si>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</si>
  <si>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</si>
  <si>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</si>
  <si>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</si>
  <si>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</si>
  <si>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</si>
  <si>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</si>
  <si>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</si>
  <si>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  расходов:</t>
  </si>
  <si>
    <t>VIII.</t>
  </si>
  <si>
    <t>Расходы по ОДН (ГВС,ХВС, эл.эн.)</t>
  </si>
  <si>
    <t>Доходы:</t>
  </si>
  <si>
    <t>Начислено по содержанию  жилья:</t>
  </si>
  <si>
    <t>ОДН</t>
  </si>
  <si>
    <t>Директор ООО «Вектор Плюс»</t>
  </si>
  <si>
    <t xml:space="preserve">Председатель  ТСЖ "Дружба" </t>
  </si>
  <si>
    <t>Радин В.Е.</t>
  </si>
  <si>
    <t>Кузнецов С.И.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</si>
</sst>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2" fontId="9" fillId="0" borderId="0" xfId="0" applyNumberFormat="1" applyFont="1" applyBorder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2" fillId="0" borderId="0" xfId="0" applyNumberFormat="1" applyFont="1"/>
    <xf numFmtId="2" fontId="9" fillId="0" borderId="2" xfId="0" applyNumberFormat="1" applyFont="1" applyBorder="1"/>
    <xf numFmtId="0" fontId="9" fillId="0" borderId="3" xfId="0" applyFont="1" applyBorder="1"/>
    <xf numFmtId="0" fontId="8" fillId="0" borderId="3" xfId="0" applyFont="1" applyBorder="1"/>
    <xf numFmtId="0" fontId="9" fillId="0" borderId="4" xfId="0" applyFont="1" applyBorder="1"/>
    <xf numFmtId="4" fontId="9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topLeftCell="A49" workbookViewId="0">
      <selection activeCell="W76" sqref="W76"/>
    </sheetView>
  </sheetViews>
  <sheetFormatPr defaultRowHeight="14.25"/>
  <cols>
    <col min="1" max="1" width="4.140625" style="1" customWidth="1"/>
    <col min="2" max="2" width="11" style="1" customWidth="1"/>
    <col min="3" max="3" width="5.8554687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.7109375" style="1" customWidth="1"/>
    <col min="11" max="11" width="7.28515625" style="1" customWidth="1"/>
    <col min="12" max="12" width="5.28515625" style="1" customWidth="1"/>
    <col min="13" max="13" width="9.140625" style="1"/>
    <col min="14" max="14" width="1.42578125" style="1" customWidth="1"/>
    <col min="15" max="15" width="9.140625" style="1"/>
    <col min="16" max="16" width="4.7109375" style="1" customWidth="1"/>
    <col min="17" max="17" width="1.71093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5" spans="1:18" ht="15" customHeight="1"/>
    <row r="6" spans="1:18" ht="15" customHeight="1">
      <c r="A6" s="1" t="s">
        <v>4</v>
      </c>
      <c r="C6" s="1" t="s">
        <v>5</v>
      </c>
      <c r="G6" s="6">
        <v>9305.5</v>
      </c>
      <c r="H6" s="6"/>
      <c r="I6" s="1" t="s">
        <v>6</v>
      </c>
    </row>
    <row r="7" spans="1:18" ht="15" customHeight="1">
      <c r="A7" s="1" t="s">
        <v>7</v>
      </c>
      <c r="G7" s="6">
        <v>1063.3599999999999</v>
      </c>
      <c r="H7" s="6"/>
      <c r="I7" s="1" t="s">
        <v>6</v>
      </c>
    </row>
    <row r="8" spans="1:18" ht="15" customHeight="1">
      <c r="A8" s="1" t="s">
        <v>8</v>
      </c>
      <c r="G8" s="6">
        <v>1862.6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3840.4</v>
      </c>
      <c r="H10" s="6"/>
      <c r="I10" s="1" t="s">
        <v>6</v>
      </c>
    </row>
    <row r="11" spans="1:18" ht="15" customHeight="1">
      <c r="B11" s="1" t="s">
        <v>11</v>
      </c>
      <c r="G11" s="6">
        <v>2428.1</v>
      </c>
      <c r="H11" s="6"/>
      <c r="I11" s="1" t="s">
        <v>6</v>
      </c>
    </row>
    <row r="12" spans="1:18" ht="15" customHeight="1">
      <c r="A12" s="1" t="s">
        <v>12</v>
      </c>
      <c r="G12" s="6">
        <v>0.8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f>113+112+92+97</f>
        <v>414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1" t="s">
        <v>16</v>
      </c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24.2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17135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0.8</v>
      </c>
      <c r="D23" s="1" t="s">
        <v>26</v>
      </c>
      <c r="E23" s="19"/>
      <c r="F23" s="19"/>
      <c r="I23" s="20"/>
      <c r="K23" s="20"/>
      <c r="M23" s="21"/>
      <c r="N23" s="20"/>
      <c r="O23" s="22">
        <f>ROUND(C23*7480*1.75*1.07,0)</f>
        <v>11205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1">
        <f>G13*1</f>
        <v>0.25</v>
      </c>
      <c r="D24" s="1" t="s">
        <v>26</v>
      </c>
      <c r="E24" s="19"/>
      <c r="F24" s="19"/>
      <c r="I24" s="20"/>
      <c r="K24" s="20"/>
      <c r="M24" s="21"/>
      <c r="N24" s="20"/>
      <c r="O24" s="22">
        <f>ROUND(C24*12120*1.55*1.07,0)</f>
        <v>5025</v>
      </c>
      <c r="P24" s="1" t="s">
        <v>23</v>
      </c>
    </row>
    <row r="25" spans="1:18" ht="15" customHeight="1">
      <c r="A25" s="18"/>
      <c r="E25" s="19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28</v>
      </c>
      <c r="E26" s="7"/>
      <c r="F26" s="7"/>
      <c r="I26" s="20"/>
      <c r="K26" s="20"/>
      <c r="M26" s="21"/>
      <c r="N26" s="20"/>
      <c r="O26" s="22">
        <f>ROUND(16100/9455*G15,0)</f>
        <v>705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0" t="s">
        <v>30</v>
      </c>
      <c r="J27" s="1">
        <f>H17</f>
        <v>4</v>
      </c>
      <c r="K27" s="20"/>
      <c r="M27" s="21"/>
      <c r="N27" s="20"/>
      <c r="O27" s="22">
        <f>H27*J27</f>
        <v>200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5188</v>
      </c>
      <c r="P28" s="11" t="s">
        <v>23</v>
      </c>
    </row>
    <row r="29" spans="1:18" ht="15" customHeight="1">
      <c r="B29" s="1" t="s">
        <v>33</v>
      </c>
      <c r="M29" s="16"/>
      <c r="O29" s="23">
        <f>ROUND(20000/218644.6*G6,0)</f>
        <v>851</v>
      </c>
      <c r="P29" s="23" t="s">
        <v>23</v>
      </c>
    </row>
    <row r="30" spans="1:18" ht="15" customHeight="1">
      <c r="B30" s="1" t="s">
        <v>34</v>
      </c>
      <c r="M30" s="16"/>
      <c r="O30" s="23">
        <f>ROUND(24000/218644.6*G6,0)</f>
        <v>1021</v>
      </c>
      <c r="P30" s="23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7.83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24"/>
      <c r="O34" s="25">
        <v>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24"/>
      <c r="O35" s="17">
        <v>0</v>
      </c>
      <c r="P35" s="11" t="s">
        <v>23</v>
      </c>
      <c r="R35" s="22"/>
    </row>
    <row r="36" spans="1:19" ht="15" customHeight="1">
      <c r="A36" s="18" t="s">
        <v>24</v>
      </c>
      <c r="B36" s="1" t="s">
        <v>40</v>
      </c>
      <c r="M36" s="24"/>
      <c r="O36" s="17">
        <f>ROUND(1863*0.16,0)</f>
        <v>298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24"/>
      <c r="O37" s="26">
        <f>ROUND(87000/218644.6*G6,0)</f>
        <v>3703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3533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160*18.81/12</f>
        <v>250.79999999999998</v>
      </c>
      <c r="P39" s="11" t="s">
        <v>23</v>
      </c>
    </row>
    <row r="40" spans="1:19" ht="15" customHeight="1">
      <c r="A40" s="18" t="s">
        <v>24</v>
      </c>
      <c r="B40" s="1" t="s">
        <v>44</v>
      </c>
      <c r="M40" s="16"/>
      <c r="O40" s="11">
        <f>ROUND(560/12,0)</f>
        <v>47</v>
      </c>
      <c r="P40" s="11" t="s">
        <v>23</v>
      </c>
    </row>
    <row r="41" spans="1:19" ht="15" customHeight="1">
      <c r="A41" s="18"/>
      <c r="M41" s="16"/>
      <c r="O41" s="17"/>
      <c r="P41" s="11"/>
    </row>
    <row r="42" spans="1:19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ROUND((O43+O44+O45)/1000,2)</f>
        <v>21.72</v>
      </c>
      <c r="N42" s="13"/>
      <c r="O42" s="13" t="s">
        <v>21</v>
      </c>
      <c r="P42" s="14"/>
      <c r="Q42" s="11"/>
      <c r="R42" s="11"/>
    </row>
    <row r="43" spans="1:19" ht="15" customHeight="1">
      <c r="A43" s="18" t="s">
        <v>24</v>
      </c>
      <c r="B43" s="1" t="s">
        <v>48</v>
      </c>
      <c r="M43" s="16"/>
      <c r="O43" s="27">
        <f>ROUND(H17*5009,2)</f>
        <v>20036</v>
      </c>
      <c r="P43" s="1" t="s">
        <v>23</v>
      </c>
    </row>
    <row r="44" spans="1:19" ht="15" customHeight="1">
      <c r="A44" s="18" t="s">
        <v>24</v>
      </c>
      <c r="B44" s="1" t="s">
        <v>49</v>
      </c>
      <c r="E44" s="8">
        <f>H17*1</f>
        <v>4</v>
      </c>
      <c r="F44" s="1" t="s">
        <v>50</v>
      </c>
      <c r="H44" s="1" t="s">
        <v>51</v>
      </c>
      <c r="M44" s="16"/>
      <c r="O44" s="22">
        <f>ROUND(E44*4437/12,0)</f>
        <v>1479</v>
      </c>
      <c r="P44" s="1" t="s">
        <v>23</v>
      </c>
    </row>
    <row r="45" spans="1:19" ht="15" customHeight="1">
      <c r="A45" s="18" t="s">
        <v>24</v>
      </c>
      <c r="B45" s="1" t="s">
        <v>52</v>
      </c>
      <c r="F45" s="8"/>
      <c r="M45" s="16"/>
      <c r="O45" s="22">
        <f>ROUND(5000/12,0)/2</f>
        <v>208.5</v>
      </c>
      <c r="P45" s="1" t="s">
        <v>23</v>
      </c>
      <c r="S45" s="28"/>
    </row>
    <row r="46" spans="1:19" ht="15" customHeight="1">
      <c r="A46" s="18"/>
      <c r="F46" s="8"/>
      <c r="M46" s="16"/>
      <c r="O46" s="22"/>
    </row>
    <row r="47" spans="1:19" ht="15.75">
      <c r="A47" s="10" t="s">
        <v>53</v>
      </c>
      <c r="B47" s="11" t="s">
        <v>54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ROUND(830.06/287026.2*G6,2)-6.15+7</f>
        <v>27.759999999999998</v>
      </c>
      <c r="N47" s="13"/>
      <c r="O47" s="13" t="s">
        <v>21</v>
      </c>
      <c r="P47" s="14"/>
      <c r="Q47" s="11"/>
      <c r="R47" s="11"/>
    </row>
    <row r="48" spans="1:19" ht="12.75">
      <c r="A48" s="29" t="s">
        <v>24</v>
      </c>
      <c r="B48" s="30" t="s">
        <v>55</v>
      </c>
      <c r="C48" s="30"/>
      <c r="D48" s="30"/>
      <c r="E48" s="30"/>
      <c r="F48" s="31"/>
      <c r="G48" s="31"/>
      <c r="H48" s="20"/>
      <c r="I48" s="30"/>
      <c r="J48" s="32"/>
      <c r="K48" s="32"/>
      <c r="L48" s="30"/>
      <c r="M48" s="33"/>
      <c r="N48" s="34"/>
      <c r="O48" s="34"/>
      <c r="P48" s="34"/>
      <c r="Q48" s="30"/>
      <c r="R48" s="30"/>
    </row>
    <row r="49" spans="1:18" ht="12.75">
      <c r="A49" s="29" t="s">
        <v>24</v>
      </c>
      <c r="B49" s="30" t="s">
        <v>56</v>
      </c>
      <c r="C49" s="30"/>
      <c r="D49" s="30"/>
      <c r="E49" s="30"/>
      <c r="F49" s="31"/>
      <c r="G49" s="35"/>
      <c r="H49" s="20"/>
      <c r="I49" s="30"/>
      <c r="J49" s="32"/>
      <c r="K49" s="32"/>
      <c r="L49" s="30"/>
      <c r="M49" s="33"/>
      <c r="N49" s="34"/>
      <c r="O49" s="34"/>
      <c r="P49" s="34"/>
      <c r="Q49" s="30"/>
      <c r="R49" s="30"/>
    </row>
    <row r="50" spans="1:18" ht="12.75">
      <c r="A50" s="29" t="s">
        <v>24</v>
      </c>
      <c r="B50" s="30" t="s">
        <v>57</v>
      </c>
      <c r="C50" s="30"/>
      <c r="D50" s="30"/>
      <c r="E50" s="30"/>
      <c r="F50" s="31"/>
      <c r="G50" s="31"/>
      <c r="H50" s="20"/>
      <c r="I50" s="30"/>
      <c r="J50" s="32"/>
      <c r="K50" s="32"/>
      <c r="L50" s="30"/>
      <c r="M50" s="33"/>
      <c r="N50" s="34"/>
      <c r="O50" s="34"/>
      <c r="P50" s="34"/>
      <c r="Q50" s="30"/>
      <c r="R50" s="30"/>
    </row>
    <row r="51" spans="1:18" ht="12.75">
      <c r="A51" s="29" t="s">
        <v>24</v>
      </c>
      <c r="B51" s="30" t="s">
        <v>58</v>
      </c>
      <c r="C51" s="20"/>
      <c r="D51" s="20"/>
      <c r="E51" s="20"/>
      <c r="F51" s="31"/>
      <c r="G51" s="31"/>
      <c r="H51" s="20"/>
      <c r="I51" s="20"/>
      <c r="J51" s="32"/>
      <c r="K51" s="32"/>
      <c r="L51" s="30"/>
      <c r="M51" s="21"/>
      <c r="N51" s="20"/>
      <c r="O51" s="20"/>
      <c r="P51" s="20"/>
      <c r="Q51" s="20"/>
      <c r="R51" s="20"/>
    </row>
    <row r="52" spans="1:18" ht="12.75">
      <c r="A52" s="29" t="s">
        <v>24</v>
      </c>
      <c r="B52" s="30" t="s">
        <v>59</v>
      </c>
      <c r="C52" s="20"/>
      <c r="D52" s="20"/>
      <c r="E52" s="20"/>
      <c r="F52" s="31"/>
      <c r="G52" s="31"/>
      <c r="H52" s="20"/>
      <c r="I52" s="20"/>
      <c r="J52" s="32"/>
      <c r="K52" s="32"/>
      <c r="L52" s="30"/>
      <c r="M52" s="36"/>
      <c r="N52" s="37"/>
      <c r="O52" s="37"/>
      <c r="P52" s="20"/>
      <c r="Q52" s="20"/>
      <c r="R52" s="20"/>
    </row>
    <row r="53" spans="1:18" ht="12.75">
      <c r="A53" s="29" t="s">
        <v>24</v>
      </c>
      <c r="B53" s="30" t="s">
        <v>60</v>
      </c>
      <c r="C53" s="20"/>
      <c r="D53" s="20"/>
      <c r="E53" s="20"/>
      <c r="F53" s="31"/>
      <c r="G53" s="31"/>
      <c r="H53" s="20"/>
      <c r="I53" s="20"/>
      <c r="J53" s="31"/>
      <c r="K53" s="31"/>
      <c r="L53" s="30"/>
      <c r="M53" s="36"/>
      <c r="N53" s="37"/>
      <c r="O53" s="37"/>
      <c r="P53" s="20"/>
      <c r="Q53" s="20"/>
      <c r="R53" s="20"/>
    </row>
    <row r="54" spans="1:18" ht="15" customHeight="1">
      <c r="A54" s="29"/>
      <c r="B54" s="20"/>
      <c r="C54" s="20"/>
      <c r="D54" s="20"/>
      <c r="E54" s="20"/>
      <c r="F54" s="31"/>
      <c r="G54" s="31"/>
      <c r="H54" s="20"/>
      <c r="I54" s="20"/>
      <c r="J54" s="31"/>
      <c r="K54" s="31"/>
      <c r="L54" s="30"/>
      <c r="M54" s="36"/>
      <c r="N54" s="37"/>
      <c r="O54" s="37"/>
      <c r="P54" s="20"/>
      <c r="Q54" s="20"/>
      <c r="R54" s="20"/>
    </row>
    <row r="55" spans="1:18" ht="15" customHeight="1">
      <c r="A55" s="29"/>
      <c r="B55" s="20"/>
      <c r="C55" s="20"/>
      <c r="D55" s="20"/>
      <c r="E55" s="20"/>
      <c r="F55" s="31"/>
      <c r="G55" s="31"/>
      <c r="H55" s="20"/>
      <c r="I55" s="20"/>
      <c r="J55" s="31"/>
      <c r="K55" s="31"/>
      <c r="L55" s="30"/>
      <c r="M55" s="36"/>
      <c r="N55" s="37"/>
      <c r="O55" s="37"/>
      <c r="P55" s="20"/>
      <c r="Q55" s="20"/>
      <c r="R55" s="20"/>
    </row>
    <row r="56" spans="1:18" ht="15.75">
      <c r="A56" s="10" t="s">
        <v>61</v>
      </c>
      <c r="B56" s="38" t="s">
        <v>62</v>
      </c>
      <c r="C56" s="38"/>
      <c r="D56" s="38"/>
      <c r="E56" s="38"/>
      <c r="F56" s="38"/>
      <c r="G56" s="38"/>
      <c r="H56" s="38" t="s">
        <v>47</v>
      </c>
      <c r="I56" s="38"/>
      <c r="M56" s="13">
        <f>ROUND(266.34/287026.2*G6,2)+3.54+(13.02)+1.37</f>
        <v>26.560000000000002</v>
      </c>
      <c r="N56" s="39"/>
      <c r="O56" s="13" t="s">
        <v>21</v>
      </c>
      <c r="P56" s="39"/>
      <c r="R56" s="11"/>
    </row>
    <row r="57" spans="1:18" ht="15.75">
      <c r="A57" s="10"/>
      <c r="B57" s="40" t="s">
        <v>63</v>
      </c>
      <c r="C57" s="41"/>
      <c r="D57" s="41"/>
      <c r="E57" s="41"/>
      <c r="F57" s="41"/>
      <c r="G57" s="41"/>
      <c r="H57" s="41"/>
      <c r="I57" s="41"/>
      <c r="M57" s="42">
        <f>12.62+0.4</f>
        <v>13.02</v>
      </c>
      <c r="N57" s="43"/>
      <c r="O57" s="42" t="s">
        <v>21</v>
      </c>
      <c r="P57" s="43"/>
      <c r="R57" s="11"/>
    </row>
    <row r="58" spans="1:18">
      <c r="B58" s="20">
        <v>1</v>
      </c>
      <c r="C58" s="20" t="s">
        <v>64</v>
      </c>
    </row>
    <row r="59" spans="1:18" ht="12.75">
      <c r="A59" s="29"/>
      <c r="B59" s="20">
        <v>2</v>
      </c>
      <c r="C59" s="20" t="s">
        <v>65</v>
      </c>
      <c r="D59" s="20"/>
      <c r="E59" s="20"/>
      <c r="F59" s="31"/>
      <c r="G59" s="31"/>
      <c r="H59" s="20"/>
      <c r="I59" s="20"/>
      <c r="J59" s="31"/>
      <c r="K59" s="31"/>
      <c r="L59" s="30"/>
      <c r="M59" s="36"/>
      <c r="N59" s="37"/>
      <c r="O59" s="37"/>
      <c r="P59" s="20"/>
      <c r="Q59" s="20"/>
      <c r="R59" s="20"/>
    </row>
    <row r="60" spans="1:18" ht="12.75">
      <c r="A60" s="20"/>
      <c r="B60" s="20">
        <v>3</v>
      </c>
      <c r="C60" s="20" t="s">
        <v>66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67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4</v>
      </c>
      <c r="C62" s="20" t="s">
        <v>68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0"/>
      <c r="B63" s="20">
        <v>5</v>
      </c>
      <c r="C63" s="20" t="s">
        <v>69</v>
      </c>
      <c r="D63" s="20"/>
      <c r="E63" s="20"/>
      <c r="F63" s="20"/>
      <c r="G63" s="20"/>
      <c r="H63" s="20"/>
      <c r="I63" s="20"/>
      <c r="J63" s="20"/>
      <c r="K63" s="20"/>
      <c r="L63" s="20"/>
      <c r="M63" s="21"/>
      <c r="N63" s="20"/>
      <c r="O63" s="20"/>
      <c r="P63" s="20"/>
      <c r="Q63" s="20"/>
      <c r="R63" s="20"/>
    </row>
    <row r="64" spans="1:18" ht="12.75">
      <c r="A64" s="29"/>
      <c r="B64" s="20">
        <v>6</v>
      </c>
      <c r="C64" s="20" t="s">
        <v>70</v>
      </c>
      <c r="D64" s="20"/>
      <c r="E64" s="20"/>
      <c r="F64" s="31"/>
      <c r="G64" s="31"/>
      <c r="H64" s="20"/>
      <c r="I64" s="20"/>
      <c r="J64" s="31"/>
      <c r="K64" s="31"/>
      <c r="L64" s="30"/>
      <c r="M64" s="36"/>
      <c r="N64" s="37"/>
      <c r="O64" s="37"/>
      <c r="P64" s="20"/>
      <c r="Q64" s="20"/>
      <c r="R64" s="20"/>
    </row>
    <row r="65" spans="1:18" ht="15.75">
      <c r="A65" s="10" t="s">
        <v>71</v>
      </c>
      <c r="B65" s="11" t="s">
        <v>72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ROUND(474.17/287026.2*G6,2)+9.64+3.5</f>
        <v>28.509999999999998</v>
      </c>
      <c r="N65" s="13"/>
      <c r="O65" s="13" t="s">
        <v>21</v>
      </c>
      <c r="P65" s="14"/>
      <c r="Q65" s="11"/>
      <c r="R65" s="11"/>
    </row>
    <row r="66" spans="1:18" ht="12.75">
      <c r="A66" s="20"/>
      <c r="B66" s="20">
        <v>1</v>
      </c>
      <c r="C66" s="20" t="s">
        <v>73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74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75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76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77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78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79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80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2.7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1"/>
      <c r="N74" s="20"/>
      <c r="O74" s="20"/>
      <c r="P74" s="20"/>
      <c r="Q74" s="20"/>
      <c r="R74" s="20"/>
    </row>
    <row r="75" spans="1:18" ht="15.75">
      <c r="A75" s="11" t="s">
        <v>81</v>
      </c>
      <c r="B75" s="11" t="s">
        <v>82</v>
      </c>
      <c r="M75" s="13">
        <f>ROUND(80/287037.9*G6,2)</f>
        <v>2.59</v>
      </c>
      <c r="N75" s="39"/>
      <c r="O75" s="13" t="s">
        <v>21</v>
      </c>
      <c r="P75" s="39"/>
    </row>
    <row r="76" spans="1:18" ht="15.75">
      <c r="A76" s="11"/>
      <c r="B76" s="11"/>
      <c r="M76" s="44"/>
      <c r="N76" s="43"/>
      <c r="O76" s="44"/>
      <c r="P76" s="43"/>
    </row>
    <row r="77" spans="1:18" ht="15.75">
      <c r="A77" s="11"/>
      <c r="B77" s="45" t="s">
        <v>83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139.16999999999999</v>
      </c>
      <c r="N77" s="13"/>
      <c r="O77" s="13" t="s">
        <v>21</v>
      </c>
      <c r="P77" s="13"/>
      <c r="Q77" s="11"/>
      <c r="R77" s="26"/>
    </row>
    <row r="78" spans="1:18" ht="15.75">
      <c r="A78" s="11"/>
      <c r="B78" s="45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24"/>
      <c r="N78" s="44"/>
      <c r="O78" s="44"/>
      <c r="P78" s="44"/>
      <c r="Q78" s="11"/>
      <c r="R78" s="11"/>
    </row>
    <row r="79" spans="1:18" s="11" customFormat="1" ht="15.75">
      <c r="B79" s="45" t="s">
        <v>84</v>
      </c>
      <c r="M79" s="12">
        <f>ROUND(M77*7/100,2)</f>
        <v>9.74</v>
      </c>
      <c r="N79" s="13"/>
      <c r="O79" s="14" t="s">
        <v>21</v>
      </c>
      <c r="P79" s="13"/>
    </row>
    <row r="80" spans="1:18">
      <c r="M80" s="46"/>
      <c r="N80" s="43"/>
      <c r="O80" s="43"/>
      <c r="P80" s="43"/>
    </row>
    <row r="81" spans="1:18" ht="15.75">
      <c r="B81" s="45" t="s">
        <v>85</v>
      </c>
      <c r="M81" s="12">
        <f>M77+M79</f>
        <v>148.91</v>
      </c>
      <c r="N81" s="13"/>
      <c r="O81" s="14" t="s">
        <v>21</v>
      </c>
      <c r="P81" s="13"/>
    </row>
    <row r="82" spans="1:18">
      <c r="M82" s="47"/>
    </row>
    <row r="83" spans="1:18" s="11" customFormat="1" ht="15.75">
      <c r="A83" s="11" t="s">
        <v>86</v>
      </c>
      <c r="B83" s="11" t="s">
        <v>87</v>
      </c>
      <c r="M83" s="13">
        <f>ROUND((5425.28+1341.15+16288.6)/1000,2)</f>
        <v>23.06</v>
      </c>
      <c r="N83" s="39"/>
      <c r="O83" s="13" t="s">
        <v>21</v>
      </c>
      <c r="P83" s="39"/>
    </row>
    <row r="84" spans="1:18" ht="15" thickBot="1"/>
    <row r="85" spans="1:18" ht="16.5" thickBot="1">
      <c r="B85" s="45" t="s">
        <v>85</v>
      </c>
      <c r="M85" s="48">
        <f>M81+M83</f>
        <v>171.97</v>
      </c>
      <c r="N85" s="49"/>
      <c r="O85" s="50" t="s">
        <v>21</v>
      </c>
      <c r="P85" s="51"/>
    </row>
    <row r="87" spans="1:18" s="35" customFormat="1" ht="15">
      <c r="A87" s="11"/>
      <c r="B87" s="11" t="s">
        <v>88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5" customFormat="1" ht="15.75">
      <c r="A88" s="11"/>
      <c r="B88" s="11" t="s">
        <v>89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f>ROUND(G6*16.06,2)</f>
        <v>149446.32999999999</v>
      </c>
      <c r="M88" s="52"/>
      <c r="N88" s="41" t="s">
        <v>23</v>
      </c>
      <c r="O88" s="1"/>
      <c r="P88" s="11"/>
      <c r="Q88" s="11"/>
    </row>
    <row r="89" spans="1:18" s="35" customFormat="1" ht="15" customHeight="1">
      <c r="A89" s="11"/>
      <c r="B89" s="11" t="s">
        <v>90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ROUND(G6*2.42,2)</f>
        <v>22519.31</v>
      </c>
      <c r="M89" s="52"/>
      <c r="N89" s="41" t="s">
        <v>23</v>
      </c>
      <c r="O89" s="11"/>
      <c r="P89" s="11"/>
      <c r="Q89" s="11"/>
      <c r="R89" s="11"/>
    </row>
    <row r="90" spans="1:18" s="35" customFormat="1" ht="15.75">
      <c r="A90" s="45"/>
      <c r="B90" s="45" t="s">
        <v>83</v>
      </c>
      <c r="C90" s="45"/>
      <c r="D90" s="45"/>
      <c r="E90" s="45"/>
      <c r="F90" s="45"/>
      <c r="G90" s="45"/>
      <c r="H90" s="45"/>
      <c r="I90" s="45"/>
      <c r="J90" s="45"/>
      <c r="K90" s="45"/>
      <c r="L90" s="52">
        <f>SUM(L88:M89)</f>
        <v>171965.63999999998</v>
      </c>
      <c r="M90" s="52"/>
      <c r="N90" s="41" t="s">
        <v>23</v>
      </c>
      <c r="O90" s="4"/>
      <c r="P90" s="45"/>
      <c r="Q90" s="45"/>
      <c r="R90" s="45"/>
    </row>
    <row r="91" spans="1:18" s="35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5" customFormat="1" ht="15.75">
      <c r="A95" s="45"/>
      <c r="B95" s="54" t="s">
        <v>91</v>
      </c>
      <c r="C95" s="45"/>
      <c r="D95" s="45"/>
      <c r="E95" s="45"/>
      <c r="F95" s="45"/>
      <c r="G95" s="45"/>
      <c r="H95" s="45"/>
      <c r="I95" s="45"/>
      <c r="J95" s="45"/>
      <c r="K95" s="45" t="s">
        <v>92</v>
      </c>
      <c r="L95" s="45"/>
      <c r="M95" s="45"/>
      <c r="N95" s="45"/>
      <c r="O95" s="45"/>
      <c r="P95" s="45"/>
      <c r="Q95" s="45"/>
      <c r="R95" s="45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4" t="s">
        <v>93</v>
      </c>
      <c r="M97" s="54" t="s">
        <v>94</v>
      </c>
    </row>
  </sheetData>
  <mergeCells count="22">
    <mergeCell ref="L88:M88"/>
    <mergeCell ref="L89:M89"/>
    <mergeCell ref="L90:M90"/>
    <mergeCell ref="J48:K48"/>
    <mergeCell ref="J49:K49"/>
    <mergeCell ref="J50:K50"/>
    <mergeCell ref="J51:K51"/>
    <mergeCell ref="J52:K52"/>
    <mergeCell ref="B56:G56"/>
    <mergeCell ref="H56:I56"/>
    <mergeCell ref="G9:H9"/>
    <mergeCell ref="G10:H10"/>
    <mergeCell ref="G11:H11"/>
    <mergeCell ref="G12:H12"/>
    <mergeCell ref="G13:H13"/>
    <mergeCell ref="G15:H15"/>
    <mergeCell ref="G2:I2"/>
    <mergeCell ref="B3:M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58-3-6 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2020-02-05T10:52:53Z</dcterms:created>
  <dcterms:modified xsi:type="dcterms:W3CDTF">2020-02-05T10:57:35Z</dcterms:modified>
</cp:coreProperties>
</file>