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8-3-6 Дружба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8" i="1"/>
  <c r="M76" i="1"/>
  <c r="M66" i="1"/>
  <c r="M56" i="1"/>
  <c r="M46" i="1"/>
  <c r="O44" i="1"/>
  <c r="O43" i="1"/>
  <c r="E43" i="1"/>
  <c r="O42" i="1"/>
  <c r="M41" i="1" s="1"/>
  <c r="O39" i="1"/>
  <c r="O37" i="1"/>
  <c r="O36" i="1"/>
  <c r="O34" i="1"/>
  <c r="O31" i="1"/>
  <c r="O30" i="1"/>
  <c r="O29" i="1"/>
  <c r="O27" i="1"/>
  <c r="J27" i="1"/>
  <c r="O26" i="1"/>
  <c r="C23" i="1"/>
  <c r="O23" i="1" s="1"/>
  <c r="G15" i="1"/>
  <c r="O35" i="1" s="1"/>
  <c r="G13" i="1"/>
  <c r="C24" i="1" s="1"/>
  <c r="O24" i="1" s="1"/>
  <c r="O22" i="1" l="1"/>
  <c r="M33" i="1"/>
  <c r="O28" i="1" l="1"/>
  <c r="M21" i="1" s="1"/>
  <c r="M80" i="1" s="1"/>
  <c r="M84" i="1" l="1"/>
  <c r="M82" i="1"/>
</calcChain>
</file>

<file path=xl/sharedStrings.xml><?xml version="1.0" encoding="utf-8"?>
<sst xmlns="http://schemas.openxmlformats.org/spreadsheetml/2006/main" count="149" uniqueCount="94">
  <si>
    <t>Приложение  № 3</t>
  </si>
  <si>
    <t>РАСЧЁТ</t>
  </si>
  <si>
    <t>расходов на обслуживание  ТСЖ  "Дружба",  ул. Новосёлов д. 58 корп.3-6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</si>
  <si>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</si>
  <si>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</si>
  <si>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</si>
  <si>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</si>
  <si>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</si>
  <si>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</si>
  <si>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</si>
  <si>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</si>
  <si>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</si>
  <si>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</si>
  <si>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</si>
  <si>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</si>
  <si>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</si>
  <si>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</si>
  <si>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</si>
  <si>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</si>
  <si>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</si>
  <si>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</si>
  <si>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</si>
  <si>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</si>
  <si>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</si>
  <si>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</si>
  <si>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</si>
  <si>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</si>
  <si>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</si>
  <si>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</si>
  <si>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</si>
  <si>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</si>
  <si>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</si>
  <si>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</si>
  <si>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</si>
  <si>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</si>
  <si>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</si>
  <si>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</si>
  <si>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</si>
  <si>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</si>
  <si>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</si>
  <si>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</si>
  <si>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</si>
  <si>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</si>
  <si>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</si>
  <si>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</si>
  <si>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</si>
  <si>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</si>
  <si>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(4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</si>
  <si>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</si>
  <si>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</si>
  <si>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</si>
  <si>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</si>
  <si>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</si>
  <si>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</si>
  <si>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</si>
  <si>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</si>
  <si>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</si>
  <si>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</si>
  <si>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</si>
  <si>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</si>
  <si>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</si>
  <si>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</si>
  <si>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в том числе вознаграждение председателя правления ТСЖ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</si>
  <si>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</si>
  <si>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</si>
  <si>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</si>
  <si>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</si>
  <si>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</si>
  <si>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</si>
  <si>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</si>
  <si>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</si>
  <si>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</si>
  <si>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</si>
  <si>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</si>
  <si>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</si>
  <si>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</si>
  <si>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</si>
  <si>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</si>
  <si>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</si>
  <si>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</si>
  <si>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</si>
  <si>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</si>
  <si>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</si>
  <si>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</si>
  <si>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</si>
  <si>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</si>
  <si>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</si>
  <si>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</si>
  <si>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</si>
  <si>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ОДН</t>
  </si>
  <si>
    <t>Директор ООО «Вектор Плюс»</t>
  </si>
  <si>
    <t xml:space="preserve">Председатель  ТСЖ "Дружба" </t>
  </si>
  <si>
    <t>Радин В.Е.</t>
  </si>
  <si>
    <t>Кузнецов С.И.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</si>
</sst>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2" fontId="9" fillId="0" borderId="0" xfId="0" applyNumberFormat="1" applyFont="1" applyBorder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S97"/>
  <sheetViews>
    <sheetView tabSelected="1" workbookViewId="0">
      <selection activeCell="I102" sqref="I102"/>
    </sheetView>
  </sheetViews>
  <sheetFormatPr defaultRowHeight="14.25"/>
  <cols>
    <col min="1" max="1" width="4.140625" style="1" customWidth="1"/>
    <col min="2" max="2" width="11" style="1" customWidth="1"/>
    <col min="3" max="3" width="5.8554687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.7109375" style="1" customWidth="1"/>
    <col min="11" max="11" width="7.28515625" style="1" customWidth="1"/>
    <col min="12" max="12" width="5.28515625" style="1" customWidth="1"/>
    <col min="13" max="13" width="9.140625" style="1"/>
    <col min="14" max="14" width="1.42578125" style="1" customWidth="1"/>
    <col min="15" max="15" width="9.140625" style="1"/>
    <col min="16" max="16" width="4.7109375" style="1" customWidth="1"/>
    <col min="17" max="17" width="1.71093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5" spans="1:18" ht="15" customHeight="1"/>
    <row r="6" spans="1:18" ht="15" customHeight="1">
      <c r="A6" s="1" t="s">
        <v>4</v>
      </c>
      <c r="C6" s="1" t="s">
        <v>5</v>
      </c>
      <c r="G6" s="6">
        <v>9305</v>
      </c>
      <c r="H6" s="6"/>
      <c r="I6" s="1" t="s">
        <v>6</v>
      </c>
    </row>
    <row r="7" spans="1:18" ht="15" customHeight="1">
      <c r="A7" s="1" t="s">
        <v>7</v>
      </c>
      <c r="G7" s="6">
        <v>1063.3599999999999</v>
      </c>
      <c r="H7" s="6"/>
      <c r="I7" s="1" t="s">
        <v>6</v>
      </c>
    </row>
    <row r="8" spans="1:18" ht="15" customHeight="1">
      <c r="A8" s="1" t="s">
        <v>8</v>
      </c>
      <c r="G8" s="6">
        <v>1862.6</v>
      </c>
      <c r="H8" s="6"/>
      <c r="I8" s="1" t="s">
        <v>6</v>
      </c>
    </row>
    <row r="9" spans="1:18" ht="15" customHeight="1">
      <c r="A9" s="1" t="s">
        <v>9</v>
      </c>
      <c r="G9" s="6">
        <v>1051.76</v>
      </c>
      <c r="H9" s="6"/>
      <c r="I9" s="1" t="s">
        <v>6</v>
      </c>
    </row>
    <row r="10" spans="1:18" ht="15" customHeight="1">
      <c r="A10" s="1" t="s">
        <v>10</v>
      </c>
      <c r="G10" s="6">
        <v>3840.4</v>
      </c>
      <c r="H10" s="6"/>
      <c r="I10" s="1" t="s">
        <v>6</v>
      </c>
    </row>
    <row r="11" spans="1:18" ht="15" customHeight="1">
      <c r="B11" s="1" t="s">
        <v>11</v>
      </c>
      <c r="G11" s="6">
        <v>2428.1</v>
      </c>
      <c r="H11" s="6"/>
      <c r="I11" s="1" t="s">
        <v>6</v>
      </c>
    </row>
    <row r="12" spans="1:18" ht="15" customHeight="1">
      <c r="A12" s="1" t="s">
        <v>12</v>
      </c>
      <c r="G12" s="6">
        <v>0.8</v>
      </c>
      <c r="H12" s="6"/>
      <c r="I12" s="7"/>
    </row>
    <row r="13" spans="1:18" ht="15" customHeight="1">
      <c r="A13" s="1" t="s">
        <v>13</v>
      </c>
      <c r="G13" s="6">
        <f>1/2/2</f>
        <v>0.25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f>113+112+92+97</f>
        <v>414</v>
      </c>
      <c r="H15" s="6"/>
      <c r="I15" s="7"/>
    </row>
    <row r="16" spans="1:18" ht="15" customHeight="1">
      <c r="A16" s="1" t="s">
        <v>15</v>
      </c>
      <c r="G16" s="7"/>
      <c r="H16" s="8">
        <v>4</v>
      </c>
      <c r="I16" s="7"/>
    </row>
    <row r="17" spans="1:18" ht="15" customHeight="1">
      <c r="A17" s="1" t="s">
        <v>16</v>
      </c>
      <c r="G17" s="7"/>
      <c r="H17" s="8">
        <v>4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25.95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17135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0.8</v>
      </c>
      <c r="D23" s="1" t="s">
        <v>26</v>
      </c>
      <c r="E23" s="19"/>
      <c r="F23" s="19"/>
      <c r="I23" s="20"/>
      <c r="K23" s="20"/>
      <c r="M23" s="21"/>
      <c r="N23" s="20"/>
      <c r="O23" s="22">
        <f>ROUND(C23*7480*1.75*1.07,0)</f>
        <v>11205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1">
        <f>G13*1</f>
        <v>0.25</v>
      </c>
      <c r="D24" s="1" t="s">
        <v>26</v>
      </c>
      <c r="E24" s="19"/>
      <c r="F24" s="19"/>
      <c r="I24" s="20"/>
      <c r="K24" s="20"/>
      <c r="M24" s="21"/>
      <c r="N24" s="20"/>
      <c r="O24" s="22">
        <f>ROUND(C24*12120*1.55*1.07,0)</f>
        <v>5025</v>
      </c>
      <c r="P24" s="1" t="s">
        <v>23</v>
      </c>
    </row>
    <row r="25" spans="1:18" ht="15" customHeight="1">
      <c r="A25" s="18"/>
      <c r="E25" s="19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28</v>
      </c>
      <c r="E26" s="7"/>
      <c r="F26" s="7"/>
      <c r="I26" s="20"/>
      <c r="K26" s="20"/>
      <c r="M26" s="21"/>
      <c r="N26" s="20"/>
      <c r="O26" s="22">
        <f>ROUND(16100/9455*G15,0)</f>
        <v>705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0" t="s">
        <v>30</v>
      </c>
      <c r="J27" s="1">
        <f>H17</f>
        <v>4</v>
      </c>
      <c r="K27" s="20"/>
      <c r="M27" s="21"/>
      <c r="N27" s="20"/>
      <c r="O27" s="22">
        <f>H27*J27</f>
        <v>200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5188</v>
      </c>
      <c r="P28" s="11" t="s">
        <v>23</v>
      </c>
    </row>
    <row r="29" spans="1:18" ht="15" customHeight="1">
      <c r="B29" s="1" t="s">
        <v>33</v>
      </c>
      <c r="M29" s="16"/>
      <c r="O29" s="23">
        <f>ROUND(17500/287037.9*G6,0)</f>
        <v>567</v>
      </c>
      <c r="P29" s="23" t="s">
        <v>23</v>
      </c>
    </row>
    <row r="30" spans="1:18" ht="15" customHeight="1">
      <c r="B30" s="1" t="s">
        <v>34</v>
      </c>
      <c r="M30" s="16"/>
      <c r="O30" s="23">
        <f>ROUND(16300/287037.9*G6,0)</f>
        <v>528</v>
      </c>
      <c r="P30" s="23" t="s">
        <v>23</v>
      </c>
    </row>
    <row r="31" spans="1:18" ht="15" customHeight="1">
      <c r="A31" s="18"/>
      <c r="B31" s="1" t="s">
        <v>35</v>
      </c>
      <c r="M31" s="16"/>
      <c r="O31" s="17">
        <f>ROUND(77046/12593*G15,0)</f>
        <v>2533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ROUND((O34+O35+O36+O37+O38+O39)/1000,2)</f>
        <v>21.72</v>
      </c>
      <c r="N33" s="13"/>
      <c r="O33" s="13" t="s">
        <v>21</v>
      </c>
      <c r="P33" s="14"/>
      <c r="Q33" s="11"/>
      <c r="R33" s="11"/>
    </row>
    <row r="34" spans="1:19" ht="15" customHeight="1">
      <c r="A34" s="18" t="s">
        <v>24</v>
      </c>
      <c r="B34" s="1" t="s">
        <v>38</v>
      </c>
      <c r="M34" s="24"/>
      <c r="O34" s="25">
        <f>ROUND(G15*1.5*137/12,0)</f>
        <v>7090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24"/>
      <c r="O35" s="17">
        <f>ROUND(G15*1.5*144/12,0)</f>
        <v>7452</v>
      </c>
      <c r="P35" s="11" t="s">
        <v>23</v>
      </c>
      <c r="R35" s="22"/>
    </row>
    <row r="36" spans="1:19" ht="15" customHeight="1">
      <c r="A36" s="18" t="s">
        <v>24</v>
      </c>
      <c r="B36" s="1" t="s">
        <v>40</v>
      </c>
      <c r="M36" s="24"/>
      <c r="O36" s="17">
        <f>ROUND(1863*1.83/12,0)</f>
        <v>284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24"/>
      <c r="O37" s="26">
        <f>ROUND(73000/218643.1*G6,0)</f>
        <v>3107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3533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160*18.81/12</f>
        <v>250.79999999999998</v>
      </c>
      <c r="P39" s="11" t="s">
        <v>23</v>
      </c>
    </row>
    <row r="40" spans="1:19" ht="15" customHeight="1">
      <c r="A40" s="18"/>
      <c r="M40" s="16"/>
      <c r="O40" s="26"/>
      <c r="P40" s="11"/>
    </row>
    <row r="41" spans="1:19" ht="15" customHeight="1">
      <c r="A41" s="10" t="s">
        <v>44</v>
      </c>
      <c r="B41" s="11" t="s">
        <v>45</v>
      </c>
      <c r="C41" s="11"/>
      <c r="D41" s="11"/>
      <c r="E41" s="11"/>
      <c r="F41" s="11"/>
      <c r="G41" s="11"/>
      <c r="H41" s="11"/>
      <c r="I41" s="11"/>
      <c r="J41" s="11" t="s">
        <v>46</v>
      </c>
      <c r="K41" s="11"/>
      <c r="L41" s="11"/>
      <c r="M41" s="12">
        <f>ROUND((O42+O43+O44)/1000,2)</f>
        <v>21.72</v>
      </c>
      <c r="N41" s="13"/>
      <c r="O41" s="13" t="s">
        <v>21</v>
      </c>
      <c r="P41" s="14"/>
      <c r="Q41" s="11"/>
      <c r="R41" s="11"/>
    </row>
    <row r="42" spans="1:19" ht="15" customHeight="1">
      <c r="A42" s="18" t="s">
        <v>24</v>
      </c>
      <c r="B42" s="1" t="s">
        <v>47</v>
      </c>
      <c r="M42" s="16"/>
      <c r="O42" s="27">
        <f>ROUND(H17*5009,2)</f>
        <v>20036</v>
      </c>
      <c r="P42" s="1" t="s">
        <v>23</v>
      </c>
    </row>
    <row r="43" spans="1:19" ht="15" customHeight="1">
      <c r="A43" s="18" t="s">
        <v>24</v>
      </c>
      <c r="B43" s="1" t="s">
        <v>48</v>
      </c>
      <c r="E43" s="8">
        <f>H17*1</f>
        <v>4</v>
      </c>
      <c r="F43" s="1" t="s">
        <v>49</v>
      </c>
      <c r="H43" s="1" t="s">
        <v>50</v>
      </c>
      <c r="M43" s="16"/>
      <c r="O43" s="22">
        <f>ROUND(E43*4437/12,0)</f>
        <v>1479</v>
      </c>
      <c r="P43" s="1" t="s">
        <v>23</v>
      </c>
    </row>
    <row r="44" spans="1:19" ht="15" customHeight="1">
      <c r="A44" s="18" t="s">
        <v>24</v>
      </c>
      <c r="B44" s="1" t="s">
        <v>51</v>
      </c>
      <c r="F44" s="8"/>
      <c r="M44" s="16"/>
      <c r="O44" s="22">
        <f>ROUND(5000/12,0)/2</f>
        <v>208.5</v>
      </c>
      <c r="P44" s="1" t="s">
        <v>23</v>
      </c>
      <c r="S44" s="28"/>
    </row>
    <row r="45" spans="1:19" ht="15" customHeight="1">
      <c r="A45" s="18"/>
      <c r="F45" s="8"/>
      <c r="M45" s="16"/>
      <c r="O45" s="22"/>
    </row>
    <row r="46" spans="1:19" ht="15.75">
      <c r="A46" s="10" t="s">
        <v>52</v>
      </c>
      <c r="B46" s="11" t="s">
        <v>53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ROUND(830.06/287026.2*G6,2)-10.59+0.8+(5.35)-3.05+1.74</f>
        <v>21.159999999999997</v>
      </c>
      <c r="N46" s="13"/>
      <c r="O46" s="13" t="s">
        <v>21</v>
      </c>
      <c r="P46" s="14"/>
      <c r="Q46" s="11"/>
      <c r="R46" s="11"/>
    </row>
    <row r="47" spans="1:19" ht="12.75">
      <c r="A47" s="29" t="s">
        <v>24</v>
      </c>
      <c r="B47" s="30" t="s">
        <v>54</v>
      </c>
      <c r="C47" s="30"/>
      <c r="D47" s="30"/>
      <c r="E47" s="30"/>
      <c r="F47" s="31"/>
      <c r="G47" s="31"/>
      <c r="H47" s="20"/>
      <c r="I47" s="30"/>
      <c r="J47" s="32"/>
      <c r="K47" s="32"/>
      <c r="L47" s="30"/>
      <c r="M47" s="33"/>
      <c r="N47" s="34"/>
      <c r="O47" s="34"/>
      <c r="P47" s="34"/>
      <c r="Q47" s="30"/>
      <c r="R47" s="30"/>
    </row>
    <row r="48" spans="1:19" ht="12.75">
      <c r="A48" s="29" t="s">
        <v>24</v>
      </c>
      <c r="B48" s="30" t="s">
        <v>55</v>
      </c>
      <c r="C48" s="30"/>
      <c r="D48" s="30"/>
      <c r="E48" s="30"/>
      <c r="F48" s="31"/>
      <c r="G48" s="35"/>
      <c r="H48" s="20"/>
      <c r="I48" s="30"/>
      <c r="J48" s="32"/>
      <c r="K48" s="32"/>
      <c r="L48" s="30"/>
      <c r="M48" s="33"/>
      <c r="N48" s="34"/>
      <c r="O48" s="34"/>
      <c r="P48" s="34"/>
      <c r="Q48" s="30"/>
      <c r="R48" s="30"/>
    </row>
    <row r="49" spans="1:18" ht="12.75">
      <c r="A49" s="29" t="s">
        <v>24</v>
      </c>
      <c r="B49" s="30" t="s">
        <v>56</v>
      </c>
      <c r="C49" s="30"/>
      <c r="D49" s="30"/>
      <c r="E49" s="30"/>
      <c r="F49" s="31"/>
      <c r="G49" s="31"/>
      <c r="H49" s="20"/>
      <c r="I49" s="30"/>
      <c r="J49" s="32"/>
      <c r="K49" s="32"/>
      <c r="L49" s="30"/>
      <c r="M49" s="33"/>
      <c r="N49" s="34"/>
      <c r="O49" s="34"/>
      <c r="P49" s="34"/>
      <c r="Q49" s="30"/>
      <c r="R49" s="30"/>
    </row>
    <row r="50" spans="1:18" ht="12.75">
      <c r="A50" s="29" t="s">
        <v>24</v>
      </c>
      <c r="B50" s="30" t="s">
        <v>57</v>
      </c>
      <c r="C50" s="20"/>
      <c r="D50" s="20"/>
      <c r="E50" s="20"/>
      <c r="F50" s="31"/>
      <c r="G50" s="31"/>
      <c r="H50" s="20"/>
      <c r="I50" s="20"/>
      <c r="J50" s="32"/>
      <c r="K50" s="32"/>
      <c r="L50" s="30"/>
      <c r="M50" s="21"/>
      <c r="N50" s="20"/>
      <c r="O50" s="20"/>
      <c r="P50" s="20"/>
      <c r="Q50" s="20"/>
      <c r="R50" s="20"/>
    </row>
    <row r="51" spans="1:18" ht="12.75">
      <c r="A51" s="29" t="s">
        <v>24</v>
      </c>
      <c r="B51" s="30" t="s">
        <v>58</v>
      </c>
      <c r="C51" s="20"/>
      <c r="D51" s="20"/>
      <c r="E51" s="20"/>
      <c r="F51" s="31"/>
      <c r="G51" s="31"/>
      <c r="H51" s="20"/>
      <c r="I51" s="20"/>
      <c r="J51" s="32"/>
      <c r="K51" s="32"/>
      <c r="L51" s="30"/>
      <c r="M51" s="36"/>
      <c r="N51" s="37"/>
      <c r="O51" s="37"/>
      <c r="P51" s="20"/>
      <c r="Q51" s="20"/>
      <c r="R51" s="20"/>
    </row>
    <row r="52" spans="1:18" ht="12.75">
      <c r="A52" s="29" t="s">
        <v>24</v>
      </c>
      <c r="B52" s="30" t="s">
        <v>59</v>
      </c>
      <c r="C52" s="20"/>
      <c r="D52" s="20"/>
      <c r="E52" s="20"/>
      <c r="F52" s="31"/>
      <c r="G52" s="31"/>
      <c r="H52" s="20"/>
      <c r="I52" s="20"/>
      <c r="J52" s="31"/>
      <c r="K52" s="31"/>
      <c r="L52" s="30"/>
      <c r="M52" s="36"/>
      <c r="N52" s="37"/>
      <c r="O52" s="37"/>
      <c r="P52" s="20"/>
      <c r="Q52" s="20"/>
      <c r="R52" s="20"/>
    </row>
    <row r="53" spans="1:18" ht="15" customHeight="1">
      <c r="A53" s="29"/>
      <c r="B53" s="20"/>
      <c r="C53" s="20"/>
      <c r="D53" s="20"/>
      <c r="E53" s="20"/>
      <c r="F53" s="31"/>
      <c r="G53" s="31"/>
      <c r="H53" s="20"/>
      <c r="I53" s="20"/>
      <c r="J53" s="31"/>
      <c r="K53" s="31"/>
      <c r="L53" s="30"/>
      <c r="M53" s="36"/>
      <c r="N53" s="37"/>
      <c r="O53" s="37"/>
      <c r="P53" s="20"/>
      <c r="Q53" s="20"/>
      <c r="R53" s="20"/>
    </row>
    <row r="54" spans="1:18" ht="15" customHeight="1">
      <c r="A54" s="29"/>
      <c r="B54" s="20"/>
      <c r="C54" s="20"/>
      <c r="D54" s="20"/>
      <c r="E54" s="20"/>
      <c r="F54" s="31"/>
      <c r="G54" s="31"/>
      <c r="H54" s="20"/>
      <c r="I54" s="20"/>
      <c r="J54" s="31"/>
      <c r="K54" s="31"/>
      <c r="L54" s="30"/>
      <c r="M54" s="36"/>
      <c r="N54" s="37"/>
      <c r="O54" s="37"/>
      <c r="P54" s="20"/>
      <c r="Q54" s="20"/>
      <c r="R54" s="20"/>
    </row>
    <row r="55" spans="1:18" ht="15.75">
      <c r="A55" s="38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24"/>
      <c r="N55" s="39"/>
      <c r="O55" s="39"/>
      <c r="P55" s="39"/>
      <c r="Q55" s="11"/>
      <c r="R55" s="11"/>
    </row>
    <row r="56" spans="1:18" ht="15.75">
      <c r="A56" s="10" t="s">
        <v>60</v>
      </c>
      <c r="B56" s="40" t="s">
        <v>61</v>
      </c>
      <c r="C56" s="40"/>
      <c r="D56" s="40"/>
      <c r="E56" s="40"/>
      <c r="F56" s="40"/>
      <c r="G56" s="40"/>
      <c r="H56" s="40" t="s">
        <v>46</v>
      </c>
      <c r="I56" s="40"/>
      <c r="M56" s="13">
        <f>ROUND(266.34/287026.2*G6,2)+1.73+(12.62)+1.81</f>
        <v>24.79</v>
      </c>
      <c r="N56" s="41"/>
      <c r="O56" s="13" t="s">
        <v>21</v>
      </c>
      <c r="P56" s="41"/>
      <c r="R56" s="11"/>
    </row>
    <row r="57" spans="1:18" ht="15.75">
      <c r="A57" s="10"/>
      <c r="B57" s="42" t="s">
        <v>62</v>
      </c>
      <c r="C57" s="43"/>
      <c r="D57" s="43"/>
      <c r="E57" s="43"/>
      <c r="F57" s="43"/>
      <c r="G57" s="43"/>
      <c r="H57" s="43"/>
      <c r="I57" s="43"/>
      <c r="M57" s="44">
        <v>12.62</v>
      </c>
      <c r="N57" s="45"/>
      <c r="O57" s="44" t="s">
        <v>21</v>
      </c>
      <c r="P57" s="45"/>
      <c r="R57" s="11"/>
    </row>
    <row r="58" spans="1:18">
      <c r="B58" s="20">
        <v>1</v>
      </c>
      <c r="C58" s="20" t="s">
        <v>63</v>
      </c>
    </row>
    <row r="59" spans="1:18" ht="12.75">
      <c r="A59" s="29"/>
      <c r="B59" s="20">
        <v>2</v>
      </c>
      <c r="C59" s="20" t="s">
        <v>64</v>
      </c>
      <c r="D59" s="20"/>
      <c r="E59" s="20"/>
      <c r="F59" s="31"/>
      <c r="G59" s="31"/>
      <c r="H59" s="20"/>
      <c r="I59" s="20"/>
      <c r="J59" s="31"/>
      <c r="K59" s="31"/>
      <c r="L59" s="30"/>
      <c r="M59" s="36"/>
      <c r="N59" s="37"/>
      <c r="O59" s="37"/>
      <c r="P59" s="20"/>
      <c r="Q59" s="20"/>
      <c r="R59" s="20"/>
    </row>
    <row r="60" spans="1:18" ht="12.75">
      <c r="A60" s="20"/>
      <c r="B60" s="20">
        <v>3</v>
      </c>
      <c r="C60" s="20" t="s">
        <v>65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66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4</v>
      </c>
      <c r="C62" s="20" t="s">
        <v>67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0"/>
      <c r="B63" s="20">
        <v>5</v>
      </c>
      <c r="C63" s="20" t="s">
        <v>68</v>
      </c>
      <c r="D63" s="20"/>
      <c r="E63" s="20"/>
      <c r="F63" s="20"/>
      <c r="G63" s="20"/>
      <c r="H63" s="20"/>
      <c r="I63" s="20"/>
      <c r="J63" s="20"/>
      <c r="K63" s="20"/>
      <c r="L63" s="20"/>
      <c r="M63" s="21"/>
      <c r="N63" s="20"/>
      <c r="O63" s="20"/>
      <c r="P63" s="20"/>
      <c r="Q63" s="20"/>
      <c r="R63" s="20"/>
    </row>
    <row r="64" spans="1:18" ht="12.75">
      <c r="A64" s="29"/>
      <c r="B64" s="20">
        <v>6</v>
      </c>
      <c r="C64" s="20" t="s">
        <v>69</v>
      </c>
      <c r="D64" s="20"/>
      <c r="E64" s="20"/>
      <c r="F64" s="31"/>
      <c r="G64" s="31"/>
      <c r="H64" s="20"/>
      <c r="I64" s="20"/>
      <c r="J64" s="31"/>
      <c r="K64" s="31"/>
      <c r="L64" s="30"/>
      <c r="M64" s="36"/>
      <c r="N64" s="37"/>
      <c r="O64" s="37"/>
      <c r="P64" s="20"/>
      <c r="Q64" s="20"/>
      <c r="R64" s="20"/>
    </row>
    <row r="65" spans="1:18">
      <c r="M65" s="16"/>
    </row>
    <row r="66" spans="1:18" ht="15.75">
      <c r="A66" s="10" t="s">
        <v>70</v>
      </c>
      <c r="B66" s="11" t="s">
        <v>71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3">
        <f>ROUND(474.17/287026.2*G6,2)+0.9+(8-4.33)+5.07</f>
        <v>25.009999999999998</v>
      </c>
      <c r="N66" s="13"/>
      <c r="O66" s="13" t="s">
        <v>21</v>
      </c>
      <c r="P66" s="14"/>
      <c r="Q66" s="11"/>
      <c r="R66" s="11"/>
    </row>
    <row r="67" spans="1:18" ht="12.75">
      <c r="A67" s="20"/>
      <c r="B67" s="20">
        <v>1</v>
      </c>
      <c r="C67" s="20" t="s">
        <v>72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2</v>
      </c>
      <c r="C68" s="20" t="s">
        <v>73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3</v>
      </c>
      <c r="C69" s="20" t="s">
        <v>74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4</v>
      </c>
      <c r="C70" s="20" t="s">
        <v>75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5</v>
      </c>
      <c r="C71" s="20" t="s">
        <v>76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6</v>
      </c>
      <c r="C72" s="20" t="s">
        <v>77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7</v>
      </c>
      <c r="C73" s="20" t="s">
        <v>78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2.75">
      <c r="A74" s="20"/>
      <c r="B74" s="20">
        <v>8</v>
      </c>
      <c r="C74" s="20" t="s">
        <v>79</v>
      </c>
      <c r="D74" s="20"/>
      <c r="E74" s="20"/>
      <c r="F74" s="20"/>
      <c r="G74" s="20"/>
      <c r="H74" s="20"/>
      <c r="I74" s="20"/>
      <c r="J74" s="20"/>
      <c r="K74" s="20"/>
      <c r="L74" s="20"/>
      <c r="M74" s="21"/>
      <c r="N74" s="20"/>
      <c r="O74" s="20"/>
      <c r="P74" s="20"/>
      <c r="Q74" s="20"/>
      <c r="R74" s="20"/>
    </row>
    <row r="75" spans="1:18" ht="12.7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1"/>
      <c r="N75" s="20"/>
      <c r="O75" s="20"/>
      <c r="P75" s="20"/>
      <c r="Q75" s="20"/>
      <c r="R75" s="20"/>
    </row>
    <row r="76" spans="1:18" ht="15.75">
      <c r="A76" s="11" t="s">
        <v>80</v>
      </c>
      <c r="B76" s="11" t="s">
        <v>81</v>
      </c>
      <c r="M76" s="13">
        <f>ROUND(80/287037.9*G6,2)</f>
        <v>2.59</v>
      </c>
      <c r="N76" s="41"/>
      <c r="O76" s="13" t="s">
        <v>21</v>
      </c>
      <c r="P76" s="41"/>
    </row>
    <row r="77" spans="1:18" ht="15.75">
      <c r="A77" s="11"/>
      <c r="B77" s="11"/>
      <c r="M77" s="39"/>
      <c r="N77" s="45"/>
      <c r="O77" s="39"/>
      <c r="P77" s="45"/>
    </row>
    <row r="78" spans="1:18" s="11" customFormat="1" ht="15.75">
      <c r="A78" s="11" t="s">
        <v>82</v>
      </c>
      <c r="B78" s="11" t="s">
        <v>83</v>
      </c>
      <c r="M78" s="13">
        <f>ROUND((5220.75+847.26*1.5+15757.45)/1000,2)</f>
        <v>22.25</v>
      </c>
      <c r="N78" s="41"/>
      <c r="O78" s="13" t="s">
        <v>21</v>
      </c>
      <c r="P78" s="41"/>
    </row>
    <row r="79" spans="1:18" ht="16.5" thickBot="1">
      <c r="A79" s="11"/>
      <c r="B79" s="11"/>
      <c r="M79" s="39"/>
      <c r="N79" s="45"/>
      <c r="O79" s="39"/>
      <c r="P79" s="45"/>
    </row>
    <row r="80" spans="1:18" ht="16.5" thickBot="1">
      <c r="A80" s="11"/>
      <c r="B80" s="46" t="s">
        <v>84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47">
        <f>M21+M33+M41+M46+M56+M66+M76+M78</f>
        <v>165.19</v>
      </c>
      <c r="N80" s="48"/>
      <c r="O80" s="48" t="s">
        <v>21</v>
      </c>
      <c r="P80" s="49"/>
      <c r="Q80" s="11"/>
      <c r="R80" s="26"/>
    </row>
    <row r="81" spans="1:18" ht="16.5" thickBot="1">
      <c r="A81" s="11"/>
      <c r="B81" s="46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24"/>
      <c r="N81" s="39"/>
      <c r="O81" s="39"/>
      <c r="P81" s="39"/>
      <c r="Q81" s="11"/>
      <c r="R81" s="11"/>
    </row>
    <row r="82" spans="1:18" s="11" customFormat="1" ht="16.5" thickBot="1">
      <c r="B82" s="46" t="s">
        <v>85</v>
      </c>
      <c r="M82" s="47">
        <f>ROUND(M80*7/100,2)</f>
        <v>11.56</v>
      </c>
      <c r="N82" s="48"/>
      <c r="O82" s="50" t="s">
        <v>21</v>
      </c>
      <c r="P82" s="49"/>
    </row>
    <row r="83" spans="1:18" ht="15" thickBot="1">
      <c r="M83" s="16"/>
    </row>
    <row r="84" spans="1:18" ht="16.5" thickBot="1">
      <c r="B84" s="46" t="s">
        <v>86</v>
      </c>
      <c r="M84" s="47">
        <f>M80+M82</f>
        <v>176.75</v>
      </c>
      <c r="N84" s="48"/>
      <c r="O84" s="50" t="s">
        <v>21</v>
      </c>
      <c r="P84" s="49"/>
    </row>
    <row r="85" spans="1:18">
      <c r="M85" s="51"/>
    </row>
    <row r="87" spans="1:18" s="35" customFormat="1" ht="15">
      <c r="A87" s="11"/>
      <c r="B87" s="11" t="s">
        <v>87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5" customFormat="1" ht="15.75">
      <c r="A88" s="11"/>
      <c r="B88" s="11" t="s">
        <v>88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v>154928.26</v>
      </c>
      <c r="M88" s="52"/>
      <c r="N88" s="43" t="s">
        <v>23</v>
      </c>
      <c r="O88" s="1"/>
      <c r="P88" s="11"/>
      <c r="Q88" s="11"/>
    </row>
    <row r="89" spans="1:18" s="35" customFormat="1" ht="15" customHeight="1">
      <c r="A89" s="11"/>
      <c r="B89" s="11" t="s">
        <v>89</v>
      </c>
      <c r="C89" s="11"/>
      <c r="D89" s="11"/>
      <c r="E89" s="11"/>
      <c r="F89" s="11"/>
      <c r="G89" s="11"/>
      <c r="H89" s="11"/>
      <c r="I89" s="11"/>
      <c r="J89" s="11"/>
      <c r="K89" s="11"/>
      <c r="L89" s="53">
        <f>5220.75+847.26+15757.45</f>
        <v>21825.46</v>
      </c>
      <c r="M89" s="53"/>
      <c r="N89" s="43" t="s">
        <v>23</v>
      </c>
      <c r="O89" s="11"/>
      <c r="P89" s="11"/>
      <c r="Q89" s="11"/>
      <c r="R89" s="11"/>
    </row>
    <row r="90" spans="1:18" s="35" customFormat="1" ht="15.75">
      <c r="A90" s="46"/>
      <c r="B90" s="46" t="s">
        <v>84</v>
      </c>
      <c r="C90" s="46"/>
      <c r="D90" s="46"/>
      <c r="E90" s="46"/>
      <c r="F90" s="46"/>
      <c r="G90" s="46"/>
      <c r="H90" s="46"/>
      <c r="I90" s="46"/>
      <c r="J90" s="46"/>
      <c r="K90" s="46"/>
      <c r="L90" s="52">
        <f>SUM(L88:M89)</f>
        <v>176753.72</v>
      </c>
      <c r="M90" s="52"/>
      <c r="N90" s="43" t="s">
        <v>23</v>
      </c>
      <c r="O90" s="4"/>
      <c r="P90" s="46"/>
      <c r="Q90" s="46"/>
      <c r="R90" s="46"/>
    </row>
    <row r="91" spans="1:18" s="35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5" customFormat="1" ht="15.75">
      <c r="A95" s="46"/>
      <c r="B95" s="55" t="s">
        <v>90</v>
      </c>
      <c r="C95" s="46"/>
      <c r="D95" s="46"/>
      <c r="E95" s="46"/>
      <c r="F95" s="46"/>
      <c r="G95" s="46"/>
      <c r="H95" s="46"/>
      <c r="I95" s="46"/>
      <c r="J95" s="46"/>
      <c r="K95" s="46" t="s">
        <v>91</v>
      </c>
      <c r="L95" s="46"/>
      <c r="M95" s="46"/>
      <c r="N95" s="46"/>
      <c r="O95" s="46"/>
      <c r="P95" s="46"/>
      <c r="Q95" s="46"/>
      <c r="R95" s="46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5" t="s">
        <v>92</v>
      </c>
      <c r="M97" s="55" t="s">
        <v>93</v>
      </c>
    </row>
  </sheetData>
  <mergeCells count="22">
    <mergeCell ref="L88:M88"/>
    <mergeCell ref="L89:M89"/>
    <mergeCell ref="L90:M90"/>
    <mergeCell ref="J47:K47"/>
    <mergeCell ref="J48:K48"/>
    <mergeCell ref="J49:K49"/>
    <mergeCell ref="J50:K50"/>
    <mergeCell ref="J51:K51"/>
    <mergeCell ref="B56:G56"/>
    <mergeCell ref="H56:I56"/>
    <mergeCell ref="G9:H9"/>
    <mergeCell ref="G10:H10"/>
    <mergeCell ref="G11:H11"/>
    <mergeCell ref="G12:H12"/>
    <mergeCell ref="G13:H13"/>
    <mergeCell ref="G15:H15"/>
    <mergeCell ref="G2:I2"/>
    <mergeCell ref="B3:M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58-3-6 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2019-03-26T12:17:01Z</dcterms:created>
  <dcterms:modified xsi:type="dcterms:W3CDTF">2019-03-26T12:17:31Z</dcterms:modified>
</cp:coreProperties>
</file>