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1 &quot;А&quot; Аэрофлот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8" i="1"/>
  <c r="M76" i="1"/>
  <c r="M66" i="1"/>
  <c r="M56" i="1"/>
  <c r="M46" i="1"/>
  <c r="O44" i="1"/>
  <c r="O43" i="1"/>
  <c r="E43" i="1"/>
  <c r="O42" i="1"/>
  <c r="M41" i="1" s="1"/>
  <c r="O39" i="1"/>
  <c r="O37" i="1"/>
  <c r="O36" i="1"/>
  <c r="O35" i="1"/>
  <c r="O34" i="1"/>
  <c r="M33" i="1" s="1"/>
  <c r="O31" i="1"/>
  <c r="O30" i="1"/>
  <c r="O29" i="1"/>
  <c r="O27" i="1"/>
  <c r="J27" i="1"/>
  <c r="O26" i="1"/>
  <c r="C24" i="1"/>
  <c r="O24" i="1" s="1"/>
  <c r="C23" i="1"/>
  <c r="O23" i="1" s="1"/>
  <c r="G13" i="1"/>
  <c r="O22" i="1" l="1"/>
  <c r="O28" i="1" l="1"/>
  <c r="M21" i="1" s="1"/>
  <c r="M80" i="1" s="1"/>
  <c r="M84" i="1" l="1"/>
  <c r="M82" i="1"/>
</calcChain>
</file>

<file path=xl/sharedStrings.xml><?xml version="1.0" encoding="utf-8"?>
<sst xmlns="http://schemas.openxmlformats.org/spreadsheetml/2006/main" count="147" uniqueCount="93">
  <si>
    <t>Приложение  № 3</t>
  </si>
  <si>
    <t>РАСЧЁТ</t>
  </si>
  <si>
    <t>расходов на обслуживание  ЖСК  "Аэрофлот",  ул. Зубковой д. 31 "А"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</si>
  <si>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</si>
  <si>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</si>
  <si>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</si>
  <si>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</si>
  <si>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</si>
  <si>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</si>
  <si>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</si>
  <si>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</si>
  <si>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</si>
  <si>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</si>
  <si>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</si>
  <si>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</si>
  <si>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</si>
  <si>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</si>
  <si>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по 10 эт.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</si>
  <si>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</si>
  <si>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</si>
  <si>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</si>
  <si>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</si>
  <si>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</si>
  <si>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</si>
  <si>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</si>
  <si>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</si>
  <si>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</si>
  <si>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</si>
  <si>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</si>
  <si>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</si>
  <si>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</si>
  <si>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</si>
  <si>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</si>
  <si>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</si>
  <si>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</si>
  <si>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</si>
  <si>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</si>
  <si>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</si>
  <si>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</si>
  <si>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</si>
  <si>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</si>
  <si>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</si>
  <si>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</si>
  <si>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</si>
  <si>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</si>
  <si>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</si>
  <si>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</si>
  <si>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(7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</si>
  <si>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</si>
  <si>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</si>
  <si>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</si>
  <si>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</si>
  <si>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</si>
  <si>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</si>
  <si>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</si>
  <si>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</si>
  <si>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</si>
  <si>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</si>
  <si>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</si>
  <si>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</si>
  <si>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</si>
  <si>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</si>
  <si>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</si>
  <si>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</si>
  <si>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</si>
  <si>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</si>
  <si>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</si>
  <si>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</si>
  <si>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</si>
  <si>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</si>
  <si>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</si>
  <si>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</si>
  <si>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</si>
  <si>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</si>
  <si>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</si>
  <si>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</si>
  <si>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</si>
  <si>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</si>
  <si>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</si>
  <si>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</si>
  <si>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</si>
  <si>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</si>
  <si>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</si>
  <si>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</si>
  <si>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</si>
  <si>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</si>
  <si>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</si>
  <si>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</si>
  <si>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ОДН</t>
  </si>
  <si>
    <t xml:space="preserve">Директор  ООО «Вектор Плюс»                                               Председатель  ТСЖ  </t>
  </si>
  <si>
    <t xml:space="preserve">Председатель  ЖСК "Аэрофлот" </t>
  </si>
  <si>
    <t>Радин В.Е.</t>
  </si>
  <si>
    <t>Шишков К.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</si>
</sst>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/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S97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5.57031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5.28515625" style="1" customWidth="1"/>
    <col min="11" max="11" width="7.42578125" style="1" customWidth="1"/>
    <col min="12" max="12" width="5" style="1" customWidth="1"/>
    <col min="13" max="13" width="10.140625" style="1" customWidth="1"/>
    <col min="14" max="14" width="1.42578125" style="1" customWidth="1"/>
    <col min="15" max="15" width="9.140625" style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4"/>
      <c r="O3" s="4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17525.900000000001</v>
      </c>
      <c r="H6" s="6"/>
      <c r="I6" s="1" t="s">
        <v>6</v>
      </c>
    </row>
    <row r="7" spans="1:18" ht="15" customHeight="1">
      <c r="A7" s="1" t="s">
        <v>7</v>
      </c>
      <c r="G7" s="6">
        <v>1883.88</v>
      </c>
      <c r="H7" s="6"/>
      <c r="I7" s="1" t="s">
        <v>6</v>
      </c>
    </row>
    <row r="8" spans="1:18" ht="15" customHeight="1">
      <c r="A8" s="1" t="s">
        <v>8</v>
      </c>
      <c r="G8" s="6">
        <v>2588.1999999999998</v>
      </c>
      <c r="H8" s="6"/>
      <c r="I8" s="1" t="s">
        <v>6</v>
      </c>
    </row>
    <row r="9" spans="1:18" ht="15" customHeight="1">
      <c r="A9" s="1" t="s">
        <v>9</v>
      </c>
      <c r="G9" s="6">
        <v>1838.08</v>
      </c>
      <c r="H9" s="6"/>
      <c r="I9" s="1" t="s">
        <v>6</v>
      </c>
    </row>
    <row r="10" spans="1:18" ht="15" customHeight="1">
      <c r="A10" s="1" t="s">
        <v>10</v>
      </c>
      <c r="G10" s="6">
        <v>4575.6000000000004</v>
      </c>
      <c r="H10" s="6"/>
      <c r="I10" s="1" t="s">
        <v>6</v>
      </c>
    </row>
    <row r="11" spans="1:18" ht="15" customHeight="1">
      <c r="B11" s="1" t="s">
        <v>11</v>
      </c>
      <c r="G11" s="6">
        <v>3561.3</v>
      </c>
      <c r="H11" s="6"/>
      <c r="I11" s="1" t="s">
        <v>6</v>
      </c>
    </row>
    <row r="12" spans="1:18" ht="15" customHeight="1">
      <c r="A12" s="1" t="s">
        <v>12</v>
      </c>
      <c r="G12" s="6">
        <v>1.1299999999999999</v>
      </c>
      <c r="H12" s="6"/>
      <c r="I12" s="7"/>
    </row>
    <row r="13" spans="1:18" ht="15" customHeight="1">
      <c r="A13" s="1" t="s">
        <v>13</v>
      </c>
      <c r="G13" s="6">
        <f>ROUND(1.75/2/2,2)</f>
        <v>0.44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660</v>
      </c>
      <c r="H15" s="6"/>
      <c r="I15" s="7"/>
    </row>
    <row r="16" spans="1:18" ht="15" customHeight="1">
      <c r="A16" s="1" t="s">
        <v>15</v>
      </c>
      <c r="G16" s="7"/>
      <c r="H16" s="8">
        <v>7</v>
      </c>
      <c r="I16" s="7"/>
    </row>
    <row r="17" spans="1:18" ht="15" customHeight="1">
      <c r="A17" s="1" t="s">
        <v>16</v>
      </c>
      <c r="G17" s="7"/>
      <c r="H17" s="8">
        <v>7</v>
      </c>
      <c r="I17" s="8" t="s">
        <v>17</v>
      </c>
    </row>
    <row r="18" spans="1:18" ht="15" customHeight="1">
      <c r="G18" s="7"/>
      <c r="H18" s="8"/>
      <c r="I18" s="8"/>
    </row>
    <row r="19" spans="1:18" ht="15" customHeight="1">
      <c r="B19" s="9" t="s">
        <v>18</v>
      </c>
      <c r="G19" s="7"/>
      <c r="H19" s="8"/>
      <c r="I19" s="8"/>
    </row>
    <row r="20" spans="1:18" ht="15" customHeight="1"/>
    <row r="21" spans="1:18" ht="15" customHeight="1">
      <c r="A21" s="10" t="s">
        <v>19</v>
      </c>
      <c r="B21" s="11" t="s">
        <v>20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40.159999999999997</v>
      </c>
      <c r="N21" s="13"/>
      <c r="O21" s="13" t="s">
        <v>21</v>
      </c>
      <c r="P21" s="14"/>
      <c r="Q21" s="11"/>
      <c r="R21" s="11"/>
    </row>
    <row r="22" spans="1:18" ht="15" customHeight="1">
      <c r="B22" s="15" t="s">
        <v>22</v>
      </c>
      <c r="M22" s="16"/>
      <c r="O22" s="17">
        <f>SUM(O23:O27)</f>
        <v>26145</v>
      </c>
      <c r="P22" s="11" t="s">
        <v>23</v>
      </c>
    </row>
    <row r="23" spans="1:18" ht="15" customHeight="1">
      <c r="A23" s="18" t="s">
        <v>24</v>
      </c>
      <c r="B23" s="1" t="s">
        <v>25</v>
      </c>
      <c r="C23" s="1">
        <f>G12*1</f>
        <v>1.1299999999999999</v>
      </c>
      <c r="D23" s="1" t="s">
        <v>26</v>
      </c>
      <c r="E23" s="6"/>
      <c r="F23" s="6"/>
      <c r="I23" s="19"/>
      <c r="K23" s="19"/>
      <c r="M23" s="20"/>
      <c r="N23" s="19"/>
      <c r="O23" s="21">
        <f>ROUND(C23*7480*1.75*1.07,0)</f>
        <v>15827</v>
      </c>
      <c r="P23" s="1" t="s">
        <v>23</v>
      </c>
    </row>
    <row r="24" spans="1:18" ht="15" customHeight="1">
      <c r="A24" s="18" t="s">
        <v>24</v>
      </c>
      <c r="B24" s="1" t="s">
        <v>27</v>
      </c>
      <c r="C24" s="22">
        <f>G13*1</f>
        <v>0.44</v>
      </c>
      <c r="D24" s="1" t="s">
        <v>26</v>
      </c>
      <c r="E24" s="6"/>
      <c r="F24" s="6"/>
      <c r="I24" s="19"/>
      <c r="K24" s="19"/>
      <c r="M24" s="20"/>
      <c r="N24" s="19"/>
      <c r="O24" s="21">
        <f>ROUND(C24*12120*1.55*1.07,0)</f>
        <v>8844</v>
      </c>
      <c r="P24" s="1" t="s">
        <v>23</v>
      </c>
    </row>
    <row r="25" spans="1:18" ht="15" customHeight="1">
      <c r="A25" s="18"/>
      <c r="C25" s="22"/>
      <c r="E25" s="7"/>
      <c r="F25" s="7"/>
      <c r="I25" s="19"/>
      <c r="K25" s="19"/>
      <c r="M25" s="20"/>
      <c r="N25" s="19"/>
      <c r="O25" s="21"/>
    </row>
    <row r="26" spans="1:18" ht="15" customHeight="1">
      <c r="A26" s="18"/>
      <c r="B26" s="1" t="s">
        <v>28</v>
      </c>
      <c r="E26" s="7"/>
      <c r="F26" s="7"/>
      <c r="I26" s="19"/>
      <c r="K26" s="19"/>
      <c r="M26" s="20"/>
      <c r="N26" s="19"/>
      <c r="O26" s="21">
        <f>ROUND(16100/9455*G15,0)</f>
        <v>1124</v>
      </c>
      <c r="P26" s="1" t="s">
        <v>23</v>
      </c>
    </row>
    <row r="27" spans="1:18" ht="14.25" customHeight="1">
      <c r="A27" s="18"/>
      <c r="B27" s="1" t="s">
        <v>29</v>
      </c>
      <c r="E27" s="7"/>
      <c r="F27" s="7"/>
      <c r="H27" s="1">
        <v>50</v>
      </c>
      <c r="I27" s="23" t="s">
        <v>30</v>
      </c>
      <c r="J27" s="1">
        <f>H17</f>
        <v>7</v>
      </c>
      <c r="K27" s="23"/>
      <c r="M27" s="24"/>
      <c r="N27" s="23"/>
      <c r="O27" s="21">
        <f>H27*J27</f>
        <v>350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6"/>
      <c r="O28" s="11">
        <f>ROUND(O22*G28/100,0)</f>
        <v>7917</v>
      </c>
      <c r="P28" s="11" t="s">
        <v>23</v>
      </c>
    </row>
    <row r="29" spans="1:18" ht="15" customHeight="1">
      <c r="B29" s="1" t="s">
        <v>33</v>
      </c>
      <c r="M29" s="16"/>
      <c r="O29" s="25">
        <f>ROUND(17500/287037.9*G6,0)</f>
        <v>1069</v>
      </c>
      <c r="P29" s="25" t="s">
        <v>23</v>
      </c>
    </row>
    <row r="30" spans="1:18" ht="15" customHeight="1">
      <c r="B30" s="1" t="s">
        <v>34</v>
      </c>
      <c r="M30" s="16"/>
      <c r="O30" s="25">
        <f>ROUND(16300/287037.9*G6,0)</f>
        <v>995</v>
      </c>
      <c r="P30" s="25" t="s">
        <v>23</v>
      </c>
    </row>
    <row r="31" spans="1:18" ht="15" customHeight="1">
      <c r="A31" s="18"/>
      <c r="B31" s="1" t="s">
        <v>35</v>
      </c>
      <c r="M31" s="16"/>
      <c r="O31" s="17">
        <f>ROUND(77046/12593*G15,0)</f>
        <v>4038</v>
      </c>
      <c r="P31" s="11" t="s">
        <v>23</v>
      </c>
    </row>
    <row r="32" spans="1:18" ht="15" customHeight="1">
      <c r="A32" s="18"/>
      <c r="M32" s="16"/>
      <c r="O32" s="17"/>
      <c r="P32" s="11"/>
    </row>
    <row r="33" spans="1:19" ht="15" customHeight="1">
      <c r="A33" s="10" t="s">
        <v>36</v>
      </c>
      <c r="B33" s="11" t="s">
        <v>37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ROUND((O34+O35+O36+O37+O38+O39)/1000,2)</f>
        <v>36.15</v>
      </c>
      <c r="N33" s="13"/>
      <c r="O33" s="13" t="s">
        <v>21</v>
      </c>
      <c r="P33" s="14"/>
      <c r="Q33" s="11"/>
      <c r="R33" s="11"/>
    </row>
    <row r="34" spans="1:19" ht="15" customHeight="1">
      <c r="A34" s="18" t="s">
        <v>24</v>
      </c>
      <c r="B34" s="1" t="s">
        <v>38</v>
      </c>
      <c r="M34" s="16"/>
      <c r="O34" s="26">
        <f>ROUND(G15*1.5*137/12,0)</f>
        <v>11303</v>
      </c>
      <c r="P34" s="11" t="s">
        <v>23</v>
      </c>
    </row>
    <row r="35" spans="1:19" ht="15" customHeight="1">
      <c r="A35" s="18" t="s">
        <v>24</v>
      </c>
      <c r="B35" s="1" t="s">
        <v>39</v>
      </c>
      <c r="M35" s="16"/>
      <c r="O35" s="17">
        <f>ROUND(G15*1.5*144/12,0)</f>
        <v>11880</v>
      </c>
      <c r="P35" s="11" t="s">
        <v>23</v>
      </c>
      <c r="R35" s="21"/>
    </row>
    <row r="36" spans="1:19" ht="15" customHeight="1">
      <c r="A36" s="18" t="s">
        <v>24</v>
      </c>
      <c r="B36" s="1" t="s">
        <v>40</v>
      </c>
      <c r="M36" s="16"/>
      <c r="O36" s="17">
        <f>ROUND(3253.1*1.83/12,0)</f>
        <v>496</v>
      </c>
      <c r="P36" s="11" t="s">
        <v>23</v>
      </c>
    </row>
    <row r="37" spans="1:19" ht="15" customHeight="1">
      <c r="A37" s="18" t="s">
        <v>24</v>
      </c>
      <c r="B37" s="1" t="s">
        <v>41</v>
      </c>
      <c r="M37" s="16"/>
      <c r="O37" s="27">
        <f>ROUND(73000/218643.1*G6,0)</f>
        <v>5852</v>
      </c>
      <c r="P37" s="11" t="s">
        <v>23</v>
      </c>
    </row>
    <row r="38" spans="1:19" ht="15" customHeight="1">
      <c r="A38" s="18" t="s">
        <v>24</v>
      </c>
      <c r="B38" s="1" t="s">
        <v>42</v>
      </c>
      <c r="F38" s="7"/>
      <c r="G38" s="7"/>
      <c r="M38" s="16"/>
      <c r="O38" s="11">
        <v>6183</v>
      </c>
      <c r="P38" s="11" t="s">
        <v>23</v>
      </c>
    </row>
    <row r="39" spans="1:19" ht="15" customHeight="1">
      <c r="A39" s="18" t="s">
        <v>24</v>
      </c>
      <c r="B39" s="1" t="s">
        <v>43</v>
      </c>
      <c r="M39" s="16"/>
      <c r="O39" s="17">
        <f>280*18.81/12</f>
        <v>438.89999999999992</v>
      </c>
      <c r="P39" s="11" t="s">
        <v>23</v>
      </c>
    </row>
    <row r="40" spans="1:19" ht="15" customHeight="1">
      <c r="A40" s="18"/>
      <c r="M40" s="16"/>
      <c r="O40" s="17"/>
      <c r="P40" s="11"/>
    </row>
    <row r="41" spans="1:19" ht="15" customHeight="1">
      <c r="A41" s="10" t="s">
        <v>44</v>
      </c>
      <c r="B41" s="11" t="s">
        <v>45</v>
      </c>
      <c r="C41" s="11"/>
      <c r="D41" s="11"/>
      <c r="E41" s="11"/>
      <c r="F41" s="11"/>
      <c r="G41" s="11"/>
      <c r="H41" s="11"/>
      <c r="I41" s="11"/>
      <c r="J41" s="11" t="s">
        <v>46</v>
      </c>
      <c r="K41" s="11"/>
      <c r="L41" s="11"/>
      <c r="M41" s="12">
        <f>ROUND((O42+O43+O44)/1000,2)</f>
        <v>38.03</v>
      </c>
      <c r="N41" s="13"/>
      <c r="O41" s="13" t="s">
        <v>21</v>
      </c>
      <c r="P41" s="14"/>
      <c r="Q41" s="11"/>
      <c r="R41" s="11"/>
    </row>
    <row r="42" spans="1:19" ht="15" customHeight="1">
      <c r="A42" s="18" t="s">
        <v>24</v>
      </c>
      <c r="B42" s="1" t="s">
        <v>47</v>
      </c>
      <c r="M42" s="16"/>
      <c r="O42" s="28">
        <f>ROUND(H17*5009,2)</f>
        <v>35063</v>
      </c>
      <c r="P42" s="1" t="s">
        <v>23</v>
      </c>
    </row>
    <row r="43" spans="1:19" ht="15" customHeight="1">
      <c r="A43" s="18" t="s">
        <v>24</v>
      </c>
      <c r="B43" s="1" t="s">
        <v>48</v>
      </c>
      <c r="E43" s="8">
        <f>H17*1</f>
        <v>7</v>
      </c>
      <c r="F43" s="1" t="s">
        <v>49</v>
      </c>
      <c r="H43" s="1" t="s">
        <v>50</v>
      </c>
      <c r="M43" s="16"/>
      <c r="O43" s="21">
        <f>ROUND(E43*4437/12,0)</f>
        <v>2588</v>
      </c>
      <c r="P43" s="1" t="s">
        <v>23</v>
      </c>
    </row>
    <row r="44" spans="1:19" ht="15" customHeight="1">
      <c r="A44" s="18" t="s">
        <v>24</v>
      </c>
      <c r="B44" s="1" t="s">
        <v>51</v>
      </c>
      <c r="F44" s="8"/>
      <c r="M44" s="16"/>
      <c r="O44" s="21">
        <f>ROUND(9000/12,0)/2</f>
        <v>375</v>
      </c>
      <c r="P44" s="1" t="s">
        <v>23</v>
      </c>
      <c r="S44" s="29"/>
    </row>
    <row r="45" spans="1:19" ht="15" customHeight="1">
      <c r="A45" s="18"/>
      <c r="B45" s="19"/>
      <c r="F45" s="7"/>
      <c r="G45" s="7"/>
      <c r="M45" s="16"/>
      <c r="O45" s="21"/>
    </row>
    <row r="46" spans="1:19" ht="15.75">
      <c r="A46" s="10" t="s">
        <v>52</v>
      </c>
      <c r="B46" s="11" t="s">
        <v>53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ROUND(830.06/287026.2*G6,2)-18.35+3.86+5.71+(5.26)-6.62</f>
        <v>40.54</v>
      </c>
      <c r="N46" s="13"/>
      <c r="O46" s="13" t="s">
        <v>21</v>
      </c>
      <c r="P46" s="14"/>
      <c r="Q46" s="11"/>
      <c r="R46" s="11"/>
    </row>
    <row r="47" spans="1:19" ht="12.75">
      <c r="A47" s="30" t="s">
        <v>24</v>
      </c>
      <c r="B47" s="23" t="s">
        <v>54</v>
      </c>
      <c r="C47" s="23"/>
      <c r="D47" s="23"/>
      <c r="E47" s="23"/>
      <c r="F47" s="31"/>
      <c r="G47" s="31"/>
      <c r="H47" s="19"/>
      <c r="I47" s="23"/>
      <c r="J47" s="32"/>
      <c r="K47" s="32"/>
      <c r="L47" s="23"/>
      <c r="M47" s="33"/>
      <c r="N47" s="34"/>
      <c r="O47" s="34"/>
      <c r="P47" s="34"/>
      <c r="Q47" s="23"/>
      <c r="R47" s="23"/>
    </row>
    <row r="48" spans="1:19" ht="12.75">
      <c r="A48" s="30" t="s">
        <v>24</v>
      </c>
      <c r="B48" s="23" t="s">
        <v>55</v>
      </c>
      <c r="C48" s="23"/>
      <c r="D48" s="23"/>
      <c r="E48" s="23"/>
      <c r="F48" s="31"/>
      <c r="G48" s="35"/>
      <c r="H48" s="19"/>
      <c r="I48" s="23"/>
      <c r="J48" s="32"/>
      <c r="K48" s="32"/>
      <c r="L48" s="23"/>
      <c r="M48" s="33"/>
      <c r="N48" s="34"/>
      <c r="O48" s="34"/>
      <c r="P48" s="34"/>
      <c r="Q48" s="23"/>
      <c r="R48" s="23"/>
    </row>
    <row r="49" spans="1:18" ht="12.75">
      <c r="A49" s="30" t="s">
        <v>24</v>
      </c>
      <c r="B49" s="23" t="s">
        <v>56</v>
      </c>
      <c r="C49" s="23"/>
      <c r="D49" s="23"/>
      <c r="E49" s="23"/>
      <c r="F49" s="31"/>
      <c r="G49" s="31"/>
      <c r="H49" s="19"/>
      <c r="I49" s="23"/>
      <c r="J49" s="32"/>
      <c r="K49" s="32"/>
      <c r="L49" s="23"/>
      <c r="M49" s="33"/>
      <c r="N49" s="34"/>
      <c r="O49" s="34"/>
      <c r="P49" s="34"/>
      <c r="Q49" s="23"/>
      <c r="R49" s="23"/>
    </row>
    <row r="50" spans="1:18" ht="12.75">
      <c r="A50" s="30" t="s">
        <v>24</v>
      </c>
      <c r="B50" s="23" t="s">
        <v>57</v>
      </c>
      <c r="C50" s="19"/>
      <c r="D50" s="19"/>
      <c r="E50" s="19"/>
      <c r="F50" s="31"/>
      <c r="G50" s="31"/>
      <c r="H50" s="19"/>
      <c r="I50" s="19"/>
      <c r="J50" s="32"/>
      <c r="K50" s="32"/>
      <c r="L50" s="23"/>
      <c r="M50" s="20"/>
      <c r="N50" s="19"/>
      <c r="O50" s="19"/>
      <c r="P50" s="19"/>
      <c r="Q50" s="19"/>
      <c r="R50" s="19"/>
    </row>
    <row r="51" spans="1:18" ht="12.75">
      <c r="A51" s="30" t="s">
        <v>24</v>
      </c>
      <c r="B51" s="23" t="s">
        <v>58</v>
      </c>
      <c r="C51" s="19"/>
      <c r="D51" s="19"/>
      <c r="E51" s="19"/>
      <c r="F51" s="31"/>
      <c r="G51" s="31"/>
      <c r="H51" s="19"/>
      <c r="I51" s="19"/>
      <c r="J51" s="32"/>
      <c r="K51" s="32"/>
      <c r="L51" s="23"/>
      <c r="M51" s="36"/>
      <c r="N51" s="37"/>
      <c r="O51" s="37"/>
      <c r="P51" s="19"/>
      <c r="Q51" s="19"/>
      <c r="R51" s="19"/>
    </row>
    <row r="52" spans="1:18" ht="12.75">
      <c r="A52" s="30" t="s">
        <v>24</v>
      </c>
      <c r="B52" s="23" t="s">
        <v>59</v>
      </c>
      <c r="C52" s="19"/>
      <c r="D52" s="19"/>
      <c r="E52" s="19"/>
      <c r="F52" s="31"/>
      <c r="G52" s="31"/>
      <c r="H52" s="19"/>
      <c r="I52" s="19"/>
      <c r="J52" s="31"/>
      <c r="K52" s="31"/>
      <c r="L52" s="23"/>
      <c r="M52" s="36"/>
      <c r="N52" s="37"/>
      <c r="O52" s="37"/>
      <c r="P52" s="19"/>
      <c r="Q52" s="19"/>
      <c r="R52" s="19"/>
    </row>
    <row r="53" spans="1:18" ht="15" customHeight="1">
      <c r="A53" s="30"/>
      <c r="B53" s="19"/>
      <c r="C53" s="19"/>
      <c r="D53" s="19"/>
      <c r="E53" s="19"/>
      <c r="F53" s="31"/>
      <c r="G53" s="31"/>
      <c r="H53" s="19"/>
      <c r="I53" s="19"/>
      <c r="J53" s="31"/>
      <c r="K53" s="31"/>
      <c r="L53" s="23"/>
      <c r="M53" s="36"/>
      <c r="N53" s="37"/>
      <c r="O53" s="37"/>
      <c r="P53" s="37"/>
      <c r="Q53" s="19"/>
      <c r="R53" s="19"/>
    </row>
    <row r="54" spans="1:18" ht="15" customHeight="1">
      <c r="A54" s="30"/>
      <c r="B54" s="19"/>
      <c r="C54" s="19"/>
      <c r="D54" s="19"/>
      <c r="E54" s="19"/>
      <c r="F54" s="31"/>
      <c r="G54" s="31"/>
      <c r="H54" s="19"/>
      <c r="I54" s="19"/>
      <c r="J54" s="31"/>
      <c r="K54" s="31"/>
      <c r="L54" s="23"/>
      <c r="M54" s="36"/>
      <c r="N54" s="37"/>
      <c r="O54" s="37"/>
      <c r="P54" s="37"/>
      <c r="Q54" s="19"/>
      <c r="R54" s="19"/>
    </row>
    <row r="55" spans="1:18" ht="15.75">
      <c r="A55" s="38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9"/>
      <c r="N55" s="40"/>
      <c r="O55" s="40"/>
      <c r="P55" s="40"/>
      <c r="Q55" s="11"/>
      <c r="R55" s="11"/>
    </row>
    <row r="56" spans="1:18" ht="15.75">
      <c r="A56" s="10" t="s">
        <v>60</v>
      </c>
      <c r="B56" s="41" t="s">
        <v>61</v>
      </c>
      <c r="C56" s="41"/>
      <c r="D56" s="41"/>
      <c r="E56" s="41"/>
      <c r="F56" s="41"/>
      <c r="G56" s="41"/>
      <c r="H56" s="41" t="s">
        <v>46</v>
      </c>
      <c r="I56" s="41"/>
      <c r="M56" s="13">
        <f>ROUND(266.34/287026.2*G6,2)+9.92+(13.25)+3.41</f>
        <v>42.84</v>
      </c>
      <c r="N56" s="42"/>
      <c r="O56" s="13" t="s">
        <v>21</v>
      </c>
      <c r="P56" s="42"/>
      <c r="R56" s="11"/>
    </row>
    <row r="57" spans="1:18" ht="15.75">
      <c r="A57" s="10"/>
      <c r="B57" s="43"/>
      <c r="C57" s="44"/>
      <c r="D57" s="44"/>
      <c r="E57" s="44"/>
      <c r="F57" s="44"/>
      <c r="G57" s="44"/>
      <c r="H57" s="44"/>
      <c r="I57" s="44"/>
      <c r="M57" s="45"/>
      <c r="N57" s="46"/>
      <c r="O57" s="45"/>
      <c r="P57" s="46"/>
      <c r="R57" s="11"/>
    </row>
    <row r="58" spans="1:18">
      <c r="B58" s="19">
        <v>1</v>
      </c>
      <c r="C58" s="19" t="s">
        <v>62</v>
      </c>
    </row>
    <row r="59" spans="1:18" ht="12.75">
      <c r="A59" s="30"/>
      <c r="B59" s="19">
        <v>2</v>
      </c>
      <c r="C59" s="19" t="s">
        <v>63</v>
      </c>
      <c r="D59" s="19"/>
      <c r="E59" s="19"/>
      <c r="F59" s="31"/>
      <c r="G59" s="31"/>
      <c r="H59" s="19"/>
      <c r="I59" s="19"/>
      <c r="J59" s="31"/>
      <c r="K59" s="31"/>
      <c r="L59" s="23"/>
      <c r="M59" s="36"/>
      <c r="N59" s="37"/>
      <c r="O59" s="37"/>
      <c r="P59" s="19"/>
      <c r="Q59" s="19"/>
      <c r="R59" s="19"/>
    </row>
    <row r="60" spans="1:18" ht="12.75">
      <c r="A60" s="19"/>
      <c r="B60" s="19">
        <v>3</v>
      </c>
      <c r="C60" s="19" t="s">
        <v>64</v>
      </c>
      <c r="D60" s="19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9"/>
      <c r="P60" s="19"/>
      <c r="Q60" s="19"/>
      <c r="R60" s="19"/>
    </row>
    <row r="61" spans="1:18" ht="12.75">
      <c r="A61" s="19"/>
      <c r="B61" s="19">
        <v>4</v>
      </c>
      <c r="C61" s="19" t="s">
        <v>65</v>
      </c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</row>
    <row r="62" spans="1:18" ht="12.75">
      <c r="A62" s="19"/>
      <c r="B62" s="19">
        <v>4</v>
      </c>
      <c r="C62" s="19" t="s">
        <v>66</v>
      </c>
      <c r="D62" s="19"/>
      <c r="E62" s="19"/>
      <c r="F62" s="19"/>
      <c r="G62" s="19"/>
      <c r="H62" s="19"/>
      <c r="I62" s="19"/>
      <c r="J62" s="19"/>
      <c r="K62" s="19"/>
      <c r="L62" s="19"/>
      <c r="M62" s="20"/>
      <c r="N62" s="19"/>
      <c r="O62" s="19"/>
      <c r="P62" s="19"/>
      <c r="Q62" s="19"/>
      <c r="R62" s="19"/>
    </row>
    <row r="63" spans="1:18" ht="12.75">
      <c r="A63" s="19"/>
      <c r="B63" s="19">
        <v>5</v>
      </c>
      <c r="C63" s="19" t="s">
        <v>67</v>
      </c>
      <c r="D63" s="19"/>
      <c r="E63" s="19"/>
      <c r="F63" s="19"/>
      <c r="G63" s="19"/>
      <c r="H63" s="19"/>
      <c r="I63" s="19"/>
      <c r="J63" s="19"/>
      <c r="K63" s="19"/>
      <c r="L63" s="19"/>
      <c r="M63" s="20"/>
      <c r="N63" s="19"/>
      <c r="O63" s="19"/>
      <c r="P63" s="19"/>
      <c r="Q63" s="19"/>
      <c r="R63" s="19"/>
    </row>
    <row r="64" spans="1:18" ht="12.75">
      <c r="A64" s="30"/>
      <c r="B64" s="19">
        <v>6</v>
      </c>
      <c r="C64" s="19" t="s">
        <v>68</v>
      </c>
      <c r="D64" s="19"/>
      <c r="E64" s="19"/>
      <c r="F64" s="31"/>
      <c r="G64" s="31"/>
      <c r="H64" s="19"/>
      <c r="I64" s="19"/>
      <c r="J64" s="31"/>
      <c r="K64" s="31"/>
      <c r="L64" s="23"/>
      <c r="M64" s="36"/>
      <c r="N64" s="37"/>
      <c r="O64" s="37"/>
      <c r="P64" s="19"/>
      <c r="Q64" s="19"/>
      <c r="R64" s="19"/>
    </row>
    <row r="65" spans="1:18">
      <c r="M65" s="16"/>
    </row>
    <row r="66" spans="1:18" ht="15.75">
      <c r="A66" s="10" t="s">
        <v>69</v>
      </c>
      <c r="B66" s="11" t="s">
        <v>70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3">
        <f>ROUND(474.17/287026.2*G6,2)+1.62+11.48+(7.45)+9.55+7.78</f>
        <v>66.83</v>
      </c>
      <c r="N66" s="13"/>
      <c r="O66" s="13" t="s">
        <v>21</v>
      </c>
      <c r="P66" s="14"/>
      <c r="Q66" s="11"/>
      <c r="R66" s="11"/>
    </row>
    <row r="67" spans="1:18" ht="12.75">
      <c r="A67" s="19"/>
      <c r="B67" s="19">
        <v>1</v>
      </c>
      <c r="C67" s="19" t="s">
        <v>71</v>
      </c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</row>
    <row r="68" spans="1:18" ht="12.75">
      <c r="A68" s="19"/>
      <c r="B68" s="19">
        <v>2</v>
      </c>
      <c r="C68" s="19" t="s">
        <v>72</v>
      </c>
      <c r="D68" s="19"/>
      <c r="E68" s="19"/>
      <c r="F68" s="19"/>
      <c r="G68" s="19"/>
      <c r="H68" s="19"/>
      <c r="I68" s="19"/>
      <c r="J68" s="19"/>
      <c r="K68" s="19"/>
      <c r="L68" s="19"/>
      <c r="M68" s="20"/>
      <c r="N68" s="19"/>
      <c r="O68" s="19"/>
      <c r="P68" s="19"/>
      <c r="Q68" s="19"/>
      <c r="R68" s="19"/>
    </row>
    <row r="69" spans="1:18" ht="12.75">
      <c r="A69" s="19"/>
      <c r="B69" s="19">
        <v>3</v>
      </c>
      <c r="C69" s="19" t="s">
        <v>73</v>
      </c>
      <c r="D69" s="19"/>
      <c r="E69" s="19"/>
      <c r="F69" s="19"/>
      <c r="G69" s="19"/>
      <c r="H69" s="19"/>
      <c r="I69" s="19"/>
      <c r="J69" s="19"/>
      <c r="K69" s="19"/>
      <c r="L69" s="19"/>
      <c r="M69" s="20"/>
      <c r="N69" s="19"/>
      <c r="O69" s="19"/>
      <c r="P69" s="19"/>
      <c r="Q69" s="19"/>
      <c r="R69" s="19"/>
    </row>
    <row r="70" spans="1:18" ht="12.75">
      <c r="A70" s="19"/>
      <c r="B70" s="19">
        <v>4</v>
      </c>
      <c r="C70" s="19" t="s">
        <v>74</v>
      </c>
      <c r="D70" s="19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9"/>
      <c r="P70" s="19"/>
      <c r="Q70" s="19"/>
      <c r="R70" s="19"/>
    </row>
    <row r="71" spans="1:18" ht="12.75">
      <c r="A71" s="19"/>
      <c r="B71" s="19">
        <v>5</v>
      </c>
      <c r="C71" s="19" t="s">
        <v>75</v>
      </c>
      <c r="D71" s="19"/>
      <c r="E71" s="19"/>
      <c r="F71" s="19"/>
      <c r="G71" s="19"/>
      <c r="H71" s="19"/>
      <c r="I71" s="19"/>
      <c r="J71" s="19"/>
      <c r="K71" s="19"/>
      <c r="L71" s="19"/>
      <c r="M71" s="20"/>
      <c r="N71" s="19"/>
      <c r="O71" s="19"/>
      <c r="P71" s="19"/>
      <c r="Q71" s="19"/>
      <c r="R71" s="19"/>
    </row>
    <row r="72" spans="1:18" ht="12.75">
      <c r="A72" s="19"/>
      <c r="B72" s="19">
        <v>6</v>
      </c>
      <c r="C72" s="19" t="s">
        <v>76</v>
      </c>
      <c r="D72" s="19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9"/>
      <c r="P72" s="19"/>
      <c r="Q72" s="19"/>
      <c r="R72" s="19"/>
    </row>
    <row r="73" spans="1:18" ht="12.75">
      <c r="A73" s="19"/>
      <c r="B73" s="19">
        <v>7</v>
      </c>
      <c r="C73" s="19" t="s">
        <v>77</v>
      </c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</row>
    <row r="74" spans="1:18" ht="12.75">
      <c r="A74" s="19"/>
      <c r="B74" s="19">
        <v>8</v>
      </c>
      <c r="C74" s="19" t="s">
        <v>78</v>
      </c>
      <c r="D74" s="19"/>
      <c r="E74" s="19"/>
      <c r="F74" s="19"/>
      <c r="G74" s="19"/>
      <c r="H74" s="19"/>
      <c r="I74" s="19"/>
      <c r="J74" s="19"/>
      <c r="K74" s="19"/>
      <c r="L74" s="19"/>
      <c r="M74" s="20"/>
      <c r="N74" s="19"/>
      <c r="O74" s="19"/>
      <c r="P74" s="19"/>
      <c r="Q74" s="19"/>
      <c r="R74" s="19"/>
    </row>
    <row r="75" spans="1:18" ht="12.7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20"/>
      <c r="N75" s="19"/>
      <c r="O75" s="19"/>
      <c r="P75" s="19"/>
      <c r="Q75" s="19"/>
      <c r="R75" s="19"/>
    </row>
    <row r="76" spans="1:18" ht="15.75">
      <c r="A76" s="11" t="s">
        <v>79</v>
      </c>
      <c r="B76" s="11" t="s">
        <v>80</v>
      </c>
      <c r="M76" s="13">
        <f>ROUND(80/287037.9*G6,2)</f>
        <v>4.88</v>
      </c>
      <c r="N76" s="42"/>
      <c r="O76" s="13" t="s">
        <v>21</v>
      </c>
      <c r="P76" s="42"/>
    </row>
    <row r="77" spans="1:18" ht="15.75">
      <c r="A77" s="11"/>
      <c r="B77" s="11"/>
      <c r="M77" s="40"/>
      <c r="N77" s="46"/>
      <c r="O77" s="40"/>
      <c r="P77" s="46"/>
    </row>
    <row r="78" spans="1:18" s="11" customFormat="1" ht="15.75">
      <c r="A78" s="11" t="s">
        <v>81</v>
      </c>
      <c r="B78" s="11" t="s">
        <v>82</v>
      </c>
      <c r="M78" s="13">
        <f>ROUND((9250.06+1501.17*1.5+27914.85)/1000,2)</f>
        <v>39.42</v>
      </c>
      <c r="N78" s="42"/>
      <c r="O78" s="13" t="s">
        <v>21</v>
      </c>
      <c r="P78" s="42"/>
    </row>
    <row r="79" spans="1:18" ht="16.5" thickBot="1">
      <c r="A79" s="11"/>
      <c r="B79" s="11"/>
      <c r="M79" s="40"/>
      <c r="N79" s="46"/>
      <c r="O79" s="40"/>
      <c r="P79" s="46"/>
    </row>
    <row r="80" spans="1:18" ht="16.5" thickBot="1">
      <c r="A80" s="11"/>
      <c r="B80" s="47" t="s">
        <v>83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48">
        <f>M21+M33+M41+M46+M56+M66+M76+M78</f>
        <v>308.85000000000002</v>
      </c>
      <c r="N80" s="49"/>
      <c r="O80" s="49" t="s">
        <v>21</v>
      </c>
      <c r="P80" s="50"/>
      <c r="Q80" s="11"/>
      <c r="R80" s="27"/>
    </row>
    <row r="81" spans="1:18" ht="16.5" thickBot="1">
      <c r="A81" s="11"/>
      <c r="B81" s="47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39"/>
      <c r="N81" s="40"/>
      <c r="O81" s="40"/>
      <c r="P81" s="40"/>
      <c r="Q81" s="11"/>
      <c r="R81" s="11"/>
    </row>
    <row r="82" spans="1:18" s="11" customFormat="1" ht="16.5" thickBot="1">
      <c r="B82" s="47" t="s">
        <v>84</v>
      </c>
      <c r="M82" s="48">
        <f>ROUND(M80*7/100,2)</f>
        <v>21.62</v>
      </c>
      <c r="N82" s="49"/>
      <c r="O82" s="51" t="s">
        <v>21</v>
      </c>
      <c r="P82" s="50"/>
    </row>
    <row r="83" spans="1:18" ht="15" thickBot="1">
      <c r="M83" s="16"/>
    </row>
    <row r="84" spans="1:18" ht="16.5" thickBot="1">
      <c r="B84" s="47" t="s">
        <v>85</v>
      </c>
      <c r="M84" s="48">
        <f>M80+M82</f>
        <v>330.47</v>
      </c>
      <c r="N84" s="49"/>
      <c r="O84" s="51" t="s">
        <v>21</v>
      </c>
      <c r="P84" s="50"/>
    </row>
    <row r="85" spans="1:18">
      <c r="M85" s="22"/>
    </row>
    <row r="87" spans="1:18" s="35" customFormat="1" ht="15">
      <c r="A87" s="11"/>
      <c r="B87" s="11" t="s">
        <v>86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s="35" customFormat="1" ht="15.75">
      <c r="A88" s="11"/>
      <c r="B88" s="11" t="s">
        <v>87</v>
      </c>
      <c r="C88" s="11"/>
      <c r="D88" s="11"/>
      <c r="E88" s="11"/>
      <c r="F88" s="11"/>
      <c r="G88" s="11"/>
      <c r="H88" s="11"/>
      <c r="I88" s="11"/>
      <c r="J88" s="11"/>
      <c r="K88" s="11"/>
      <c r="L88" s="52">
        <v>291806.24</v>
      </c>
      <c r="M88" s="52"/>
      <c r="N88" s="44" t="s">
        <v>23</v>
      </c>
      <c r="O88" s="11"/>
      <c r="P88" s="11"/>
      <c r="Q88" s="11"/>
    </row>
    <row r="89" spans="1:18" s="35" customFormat="1" ht="15" customHeight="1">
      <c r="A89" s="11"/>
      <c r="B89" s="11" t="s">
        <v>88</v>
      </c>
      <c r="C89" s="11"/>
      <c r="D89" s="11"/>
      <c r="E89" s="11"/>
      <c r="F89" s="11"/>
      <c r="G89" s="11"/>
      <c r="H89" s="11"/>
      <c r="I89" s="11"/>
      <c r="J89" s="11"/>
      <c r="K89" s="11"/>
      <c r="L89" s="53">
        <f>9250.06+1501.17+27914.85</f>
        <v>38666.080000000002</v>
      </c>
      <c r="M89" s="53"/>
      <c r="N89" s="44" t="s">
        <v>23</v>
      </c>
      <c r="O89" s="11"/>
      <c r="P89" s="11"/>
      <c r="Q89" s="11"/>
      <c r="R89" s="11"/>
    </row>
    <row r="90" spans="1:18" s="35" customFormat="1" ht="15.75">
      <c r="A90" s="47"/>
      <c r="B90" s="47" t="s">
        <v>83</v>
      </c>
      <c r="C90" s="47"/>
      <c r="D90" s="47"/>
      <c r="E90" s="47"/>
      <c r="F90" s="47"/>
      <c r="G90" s="47"/>
      <c r="H90" s="47"/>
      <c r="I90" s="47"/>
      <c r="J90" s="47"/>
      <c r="K90" s="47"/>
      <c r="L90" s="52">
        <f>SUM(L88:M89)</f>
        <v>330472.32000000001</v>
      </c>
      <c r="M90" s="52"/>
      <c r="N90" s="44" t="s">
        <v>23</v>
      </c>
      <c r="O90" s="47"/>
      <c r="P90" s="47"/>
      <c r="Q90" s="47"/>
      <c r="R90" s="47"/>
    </row>
    <row r="91" spans="1:18" s="35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5" customFormat="1" ht="15.75">
      <c r="A95" s="47"/>
      <c r="B95" s="55" t="s">
        <v>89</v>
      </c>
      <c r="C95" s="47"/>
      <c r="D95" s="47"/>
      <c r="E95" s="47"/>
      <c r="F95" s="47"/>
      <c r="G95" s="47"/>
      <c r="H95" s="47"/>
      <c r="I95" s="47"/>
      <c r="J95" s="47"/>
      <c r="K95" s="47" t="s">
        <v>90</v>
      </c>
      <c r="L95" s="47"/>
      <c r="M95" s="47"/>
      <c r="N95" s="47"/>
      <c r="O95" s="47"/>
      <c r="P95" s="47"/>
      <c r="Q95" s="47"/>
      <c r="R95" s="47"/>
    </row>
    <row r="96" spans="1:18" ht="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5:13" ht="15.75">
      <c r="E97" s="55" t="s">
        <v>91</v>
      </c>
      <c r="M97" s="55" t="s">
        <v>92</v>
      </c>
    </row>
  </sheetData>
  <mergeCells count="24">
    <mergeCell ref="J51:K51"/>
    <mergeCell ref="B56:G56"/>
    <mergeCell ref="H56:I56"/>
    <mergeCell ref="L88:M88"/>
    <mergeCell ref="L89:M89"/>
    <mergeCell ref="L90:M90"/>
    <mergeCell ref="E23:F23"/>
    <mergeCell ref="E24:F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M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 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2019-03-26T12:16:59Z</dcterms:created>
  <dcterms:modified xsi:type="dcterms:W3CDTF">2019-03-26T12:18:50Z</dcterms:modified>
</cp:coreProperties>
</file>