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1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1" i="1"/>
  <c r="K11" i="1"/>
  <c r="J12" i="1"/>
  <c r="J10" i="1" s="1"/>
  <c r="K12" i="1"/>
  <c r="K10" i="1" s="1"/>
  <c r="J13" i="1"/>
  <c r="K13" i="1"/>
  <c r="J14" i="1"/>
  <c r="K14" i="1"/>
  <c r="J16" i="1"/>
  <c r="K16" i="1"/>
  <c r="J17" i="1"/>
  <c r="K17" i="1"/>
  <c r="J22" i="1"/>
  <c r="K23" i="1"/>
  <c r="K22" i="1" s="1"/>
  <c r="K24" i="1"/>
  <c r="K25" i="1"/>
  <c r="K26" i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J4" i="1" l="1"/>
  <c r="J39" i="1" s="1"/>
  <c r="K6" i="1"/>
  <c r="K4" i="1" s="1"/>
  <c r="K39" i="1" s="1"/>
  <c r="J6" i="1"/>
  <c r="K40" i="1" l="1"/>
  <c r="K41" i="1" s="1"/>
  <c r="K45" i="1" s="1"/>
  <c r="K49" i="1" s="1"/>
  <c r="J40" i="1"/>
  <c r="J41" i="1"/>
  <c r="J45" i="1" s="1"/>
</calcChain>
</file>

<file path=xl/sharedStrings.xml><?xml version="1.0" encoding="utf-8"?>
<sst xmlns="http://schemas.openxmlformats.org/spreadsheetml/2006/main" count="75" uniqueCount="75">
  <si>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</si>
  <si>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</si>
  <si>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</si>
  <si>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</si>
  <si>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</si>
  <si>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</si>
  <si>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</si>
  <si>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</si>
  <si>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</si>
  <si>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</si>
  <si>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</si>
  <si>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</si>
  <si>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</si>
  <si>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</si>
  <si>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</si>
  <si>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</si>
  <si>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</si>
  <si>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</si>
  <si>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</si>
  <si>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</si>
  <si>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</si>
  <si>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</si>
  <si>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</si>
  <si>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</si>
  <si>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</si>
  <si>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</si>
  <si>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Ремонт балк.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</si>
  <si>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</si>
  <si>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</si>
  <si>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</si>
  <si>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</si>
  <si>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</si>
  <si>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</si>
  <si>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</si>
  <si>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</si>
  <si>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</si>
  <si>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</si>
  <si>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</si>
  <si>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</si>
  <si>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</si>
  <si>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</si>
  <si>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</si>
  <si>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</si>
  <si>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</si>
  <si>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</si>
  <si>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</si>
  <si>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</si>
  <si>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</si>
  <si>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</si>
  <si>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</si>
  <si>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</si>
  <si>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</si>
  <si>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</si>
  <si>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</si>
  <si>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</si>
  <si>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</si>
  <si>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</si>
  <si>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</si>
  <si>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</si>
  <si>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</si>
  <si>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1.5.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</si>
  <si>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</si>
  <si>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</si>
  <si>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</si>
  <si>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</si>
  <si>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</si>
  <si>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</si>
  <si>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</si>
  <si>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</si>
  <si>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</si>
  <si>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</si>
  <si>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</si>
  <si>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</si>
  <si>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д.31 корп. 1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</si>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</sst>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8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3.42578125" customWidth="1"/>
    <col min="13" max="13" width="15.7109375" style="1" customWidth="1"/>
    <col min="14" max="14" width="14.140625" style="1" customWidth="1"/>
    <col min="15" max="15" width="9.140625" style="1"/>
  </cols>
  <sheetData>
    <row r="1" spans="1:15" s="20" customFormat="1" ht="18" x14ac:dyDescent="0.25">
      <c r="A1" s="22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73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72</v>
      </c>
      <c r="K3" s="19" t="s">
        <v>71</v>
      </c>
      <c r="M3" s="3"/>
      <c r="N3" s="3"/>
      <c r="O3" s="3"/>
    </row>
    <row r="4" spans="1:15" s="2" customFormat="1" ht="15.75" x14ac:dyDescent="0.25">
      <c r="A4" s="5" t="s">
        <v>70</v>
      </c>
      <c r="B4" s="10" t="s">
        <v>69</v>
      </c>
      <c r="C4" s="10"/>
      <c r="D4" s="10"/>
      <c r="E4" s="10"/>
      <c r="F4" s="10"/>
      <c r="G4" s="10"/>
      <c r="H4" s="10"/>
      <c r="J4" s="9">
        <f>SUM(J5:J8)</f>
        <v>194986.75</v>
      </c>
      <c r="K4" s="9">
        <f>SUM(K5:K9)</f>
        <v>184232.12</v>
      </c>
      <c r="M4" s="3"/>
      <c r="N4" s="3"/>
      <c r="O4" s="3"/>
    </row>
    <row r="5" spans="1:15" s="2" customFormat="1" ht="15" x14ac:dyDescent="0.2">
      <c r="B5" s="2" t="s">
        <v>68</v>
      </c>
      <c r="C5" s="13" t="s">
        <v>67</v>
      </c>
      <c r="D5" s="13"/>
      <c r="E5" s="13"/>
      <c r="F5" s="13"/>
      <c r="J5" s="12">
        <f>11748*12</f>
        <v>140976</v>
      </c>
      <c r="K5" s="12">
        <f>33111.78+29674.53+30027.67+33913.74</f>
        <v>126727.72</v>
      </c>
      <c r="M5" s="3"/>
      <c r="N5" s="3"/>
      <c r="O5" s="3"/>
    </row>
    <row r="6" spans="1:15" s="2" customFormat="1" ht="15" x14ac:dyDescent="0.2">
      <c r="B6" s="2" t="s">
        <v>66</v>
      </c>
      <c r="C6" s="16" t="s">
        <v>65</v>
      </c>
      <c r="D6" s="16"/>
      <c r="E6" s="16"/>
      <c r="F6" s="16"/>
      <c r="J6" s="18">
        <f>ROUND(J5*30.2/100,2)</f>
        <v>42574.75</v>
      </c>
      <c r="K6" s="18">
        <f>ROUND(K5*30.2/100,2)</f>
        <v>38271.769999999997</v>
      </c>
      <c r="M6" s="17"/>
    </row>
    <row r="7" spans="1:15" s="2" customFormat="1" ht="15" x14ac:dyDescent="0.2">
      <c r="B7" s="2" t="s">
        <v>64</v>
      </c>
      <c r="C7" s="16" t="s">
        <v>63</v>
      </c>
      <c r="D7" s="16"/>
      <c r="E7" s="16"/>
      <c r="J7" s="12">
        <f>433*12</f>
        <v>5196</v>
      </c>
      <c r="K7" s="12">
        <f>1247.19+1817+1090.92+4069.6</f>
        <v>8224.7100000000009</v>
      </c>
      <c r="M7" s="3"/>
      <c r="N7" s="3"/>
      <c r="O7" s="3"/>
    </row>
    <row r="8" spans="1:15" s="2" customFormat="1" ht="15" x14ac:dyDescent="0.2">
      <c r="B8" s="2" t="s">
        <v>62</v>
      </c>
      <c r="C8" s="2" t="s">
        <v>61</v>
      </c>
      <c r="J8" s="12">
        <f>520*12</f>
        <v>6240</v>
      </c>
      <c r="K8" s="12">
        <f>993.13+2446.12+4432.95+3135.72</f>
        <v>11007.92</v>
      </c>
      <c r="M8" s="3"/>
      <c r="N8" s="3"/>
      <c r="O8" s="3"/>
    </row>
    <row r="9" spans="1:15" s="2" customFormat="1" ht="15" x14ac:dyDescent="0.2">
      <c r="B9" s="2" t="s">
        <v>60</v>
      </c>
      <c r="C9" s="13"/>
      <c r="D9" s="13"/>
      <c r="E9" s="13"/>
      <c r="F9" s="13"/>
      <c r="G9" s="13"/>
      <c r="J9" s="12"/>
      <c r="K9" s="12"/>
      <c r="M9" s="3"/>
      <c r="N9" s="3"/>
      <c r="O9" s="3"/>
    </row>
    <row r="10" spans="1:15" s="2" customFormat="1" ht="15.75" x14ac:dyDescent="0.25">
      <c r="A10" s="5" t="s">
        <v>59</v>
      </c>
      <c r="B10" s="10" t="s">
        <v>58</v>
      </c>
      <c r="C10" s="10"/>
      <c r="D10" s="10"/>
      <c r="E10" s="10"/>
      <c r="F10" s="10"/>
      <c r="J10" s="9">
        <f>SUM(J11:J16)</f>
        <v>56280</v>
      </c>
      <c r="K10" s="9">
        <f>SUM(K11:K16)</f>
        <v>55730.61</v>
      </c>
      <c r="M10" s="3"/>
      <c r="N10" s="3"/>
      <c r="O10" s="3"/>
    </row>
    <row r="11" spans="1:15" s="2" customFormat="1" ht="15" x14ac:dyDescent="0.2">
      <c r="B11" s="2" t="s">
        <v>57</v>
      </c>
      <c r="C11" s="16" t="s">
        <v>56</v>
      </c>
      <c r="D11" s="16"/>
      <c r="E11" s="16"/>
      <c r="F11" s="16"/>
      <c r="J11" s="12">
        <f>315*12</f>
        <v>3780</v>
      </c>
      <c r="K11" s="12">
        <f>943.92+982.11+982.11+982.11</f>
        <v>3890.25</v>
      </c>
      <c r="M11" s="3"/>
      <c r="N11" s="3"/>
      <c r="O11" s="3"/>
    </row>
    <row r="12" spans="1:15" s="2" customFormat="1" ht="15" x14ac:dyDescent="0.2">
      <c r="B12" s="2" t="s">
        <v>55</v>
      </c>
      <c r="C12" s="16" t="s">
        <v>54</v>
      </c>
      <c r="D12" s="16"/>
      <c r="E12" s="16"/>
      <c r="F12" s="16"/>
      <c r="G12" s="16"/>
      <c r="H12" s="16"/>
      <c r="J12" s="12">
        <f>2101*12</f>
        <v>25212</v>
      </c>
      <c r="K12" s="12">
        <f>5838.69+7107.42+6409.43+6211.24</f>
        <v>25566.78</v>
      </c>
      <c r="M12" s="3"/>
      <c r="N12" s="3"/>
      <c r="O12" s="3"/>
    </row>
    <row r="13" spans="1:15" s="2" customFormat="1" ht="15" x14ac:dyDescent="0.2">
      <c r="B13" s="2" t="s">
        <v>53</v>
      </c>
      <c r="C13" s="16" t="s">
        <v>52</v>
      </c>
      <c r="D13" s="16"/>
      <c r="E13" s="16"/>
      <c r="F13" s="16"/>
      <c r="J13" s="12">
        <f>2064*12</f>
        <v>24768</v>
      </c>
      <c r="K13" s="12">
        <f>24020+1700+0</f>
        <v>25720</v>
      </c>
      <c r="M13" s="3"/>
      <c r="N13" s="3"/>
      <c r="O13" s="3"/>
    </row>
    <row r="14" spans="1:15" s="2" customFormat="1" ht="15" x14ac:dyDescent="0.2">
      <c r="B14" s="2" t="s">
        <v>51</v>
      </c>
      <c r="C14" s="15" t="s">
        <v>50</v>
      </c>
      <c r="D14" s="15"/>
      <c r="E14" s="15"/>
      <c r="F14" s="15"/>
      <c r="J14" s="12">
        <f>140*12</f>
        <v>1680</v>
      </c>
      <c r="K14" s="12">
        <f>0</f>
        <v>0</v>
      </c>
    </row>
    <row r="15" spans="1:15" s="2" customFormat="1" ht="15" x14ac:dyDescent="0.2">
      <c r="B15" s="2" t="s">
        <v>49</v>
      </c>
      <c r="C15" s="15" t="s">
        <v>48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47</v>
      </c>
      <c r="C16" s="15" t="s">
        <v>46</v>
      </c>
      <c r="D16" s="15"/>
      <c r="E16" s="15"/>
      <c r="F16" s="15"/>
      <c r="J16" s="12">
        <f>70*12</f>
        <v>840</v>
      </c>
      <c r="K16" s="12">
        <f>6.22*89</f>
        <v>553.57999999999993</v>
      </c>
    </row>
    <row r="17" spans="1:15" s="2" customFormat="1" ht="15.75" x14ac:dyDescent="0.25">
      <c r="A17" s="5" t="s">
        <v>45</v>
      </c>
      <c r="B17" s="10" t="s">
        <v>44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43</v>
      </c>
      <c r="C18" s="16" t="s">
        <v>42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41</v>
      </c>
      <c r="C19" s="16" t="s">
        <v>40</v>
      </c>
      <c r="D19" s="16"/>
      <c r="E19" s="16"/>
      <c r="F19" s="16"/>
      <c r="G19" s="16"/>
      <c r="H19" s="13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37</v>
      </c>
      <c r="B22" s="14" t="s">
        <v>36</v>
      </c>
      <c r="C22" s="14"/>
      <c r="D22" s="14"/>
      <c r="J22" s="9">
        <f>28580*12</f>
        <v>342960</v>
      </c>
      <c r="K22" s="9">
        <f>SUM(K23:K27)</f>
        <v>218876.61</v>
      </c>
      <c r="M22" s="3"/>
      <c r="N22" s="3"/>
      <c r="O22" s="3"/>
    </row>
    <row r="23" spans="1:15" s="2" customFormat="1" ht="15" x14ac:dyDescent="0.2">
      <c r="B23" s="2" t="s">
        <v>35</v>
      </c>
      <c r="C23" s="13" t="s">
        <v>34</v>
      </c>
      <c r="D23" s="13"/>
      <c r="J23" s="12"/>
      <c r="K23" s="12">
        <f>8282.8+30497.75+51574.25+34261.28</f>
        <v>124616.08</v>
      </c>
      <c r="M23" s="3"/>
      <c r="N23" s="3"/>
      <c r="O23" s="3"/>
    </row>
    <row r="24" spans="1:15" s="2" customFormat="1" ht="15" x14ac:dyDescent="0.2">
      <c r="B24" s="2" t="s">
        <v>33</v>
      </c>
      <c r="C24" s="16" t="s">
        <v>32</v>
      </c>
      <c r="D24" s="16"/>
      <c r="E24" s="16"/>
      <c r="F24" s="16"/>
      <c r="G24" s="16"/>
      <c r="J24" s="12"/>
      <c r="K24" s="12">
        <f>23631.8+15855.64+10661.99+15486.6</f>
        <v>65636.03</v>
      </c>
      <c r="M24" s="3"/>
      <c r="N24" s="3"/>
      <c r="O24" s="3"/>
    </row>
    <row r="25" spans="1:15" s="2" customFormat="1" ht="15" x14ac:dyDescent="0.2">
      <c r="B25" s="2" t="s">
        <v>31</v>
      </c>
      <c r="C25" s="16" t="s">
        <v>30</v>
      </c>
      <c r="D25" s="16"/>
      <c r="E25" s="16"/>
      <c r="F25" s="16"/>
      <c r="G25" s="13"/>
      <c r="H25" s="13"/>
      <c r="J25" s="12"/>
      <c r="K25" s="12">
        <f>4369.86+7541.27+6525.99+5581.38</f>
        <v>24018.500000000004</v>
      </c>
      <c r="M25" s="3"/>
      <c r="N25" s="3"/>
      <c r="O25" s="3"/>
    </row>
    <row r="26" spans="1:15" s="2" customFormat="1" ht="15" x14ac:dyDescent="0.2">
      <c r="B26" s="2" t="s">
        <v>29</v>
      </c>
      <c r="C26" s="15" t="s">
        <v>28</v>
      </c>
      <c r="D26" s="15"/>
      <c r="E26" s="15"/>
      <c r="F26" s="15"/>
      <c r="G26" s="13"/>
      <c r="H26" s="13"/>
      <c r="J26" s="12"/>
      <c r="K26" s="12">
        <f>19.6*235</f>
        <v>4606</v>
      </c>
      <c r="M26" s="3"/>
      <c r="N26" s="3"/>
      <c r="O26" s="3"/>
    </row>
    <row r="27" spans="1:15" s="2" customFormat="1" ht="15" x14ac:dyDescent="0.2">
      <c r="B27" s="2" t="s">
        <v>27</v>
      </c>
      <c r="C27" s="15" t="s">
        <v>26</v>
      </c>
      <c r="D27" s="15"/>
      <c r="E27" s="15"/>
      <c r="F27" s="15"/>
      <c r="G27" s="13"/>
      <c r="H27" s="13"/>
      <c r="J27" s="12"/>
      <c r="K27" s="12">
        <v>0</v>
      </c>
    </row>
    <row r="28" spans="1:15" s="2" customFormat="1" ht="15" x14ac:dyDescent="0.2">
      <c r="B28" s="2" t="s">
        <v>25</v>
      </c>
      <c r="C28" s="15"/>
      <c r="D28" s="15"/>
      <c r="E28" s="15"/>
      <c r="F28" s="15"/>
      <c r="G28" s="13"/>
      <c r="H28" s="13"/>
      <c r="J28" s="12"/>
      <c r="K28" s="12"/>
    </row>
    <row r="29" spans="1:15" s="2" customFormat="1" ht="15.75" x14ac:dyDescent="0.25">
      <c r="A29" s="5" t="s">
        <v>24</v>
      </c>
      <c r="B29" s="14" t="s">
        <v>23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22</v>
      </c>
      <c r="C30" s="13" t="s">
        <v>21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20</v>
      </c>
      <c r="C31" s="13" t="s">
        <v>19</v>
      </c>
      <c r="D31" s="13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18</v>
      </c>
      <c r="B33" s="10" t="s">
        <v>17</v>
      </c>
      <c r="C33" s="10"/>
      <c r="D33" s="10"/>
      <c r="E33" s="10"/>
      <c r="J33" s="9">
        <f>4390*12</f>
        <v>52680</v>
      </c>
      <c r="K33" s="9">
        <f>37462.6+10013.46</f>
        <v>47476.06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16</v>
      </c>
      <c r="B35" s="10" t="s">
        <v>15</v>
      </c>
      <c r="C35" s="10"/>
      <c r="D35" s="10"/>
      <c r="E35" s="10"/>
      <c r="F35" s="10"/>
      <c r="J35" s="9">
        <f>8930*12</f>
        <v>107160</v>
      </c>
      <c r="K35" s="9">
        <f>80314.16+26448.28</f>
        <v>106762.44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14</v>
      </c>
      <c r="B37" s="5" t="s">
        <v>13</v>
      </c>
      <c r="J37" s="9">
        <f>1320*12</f>
        <v>15840</v>
      </c>
      <c r="K37" s="9">
        <f>14957.42</f>
        <v>14957.42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12</v>
      </c>
      <c r="J39" s="9">
        <f>J4+J10+J17+J22+J26+J33+J35+J37</f>
        <v>769906.75</v>
      </c>
      <c r="K39" s="9">
        <f>K4+K10+K17+K22+K29+K33+K35+K37</f>
        <v>628035.26</v>
      </c>
      <c r="M39" s="3"/>
      <c r="N39" s="3"/>
      <c r="O39" s="3"/>
    </row>
    <row r="40" spans="1:15" s="2" customFormat="1" ht="15.75" x14ac:dyDescent="0.25">
      <c r="B40" s="5" t="s">
        <v>11</v>
      </c>
      <c r="J40" s="12">
        <f>ROUND(J39*7/100,2)</f>
        <v>53893.47</v>
      </c>
      <c r="K40" s="12">
        <f>ROUND(K39*7/100,2)</f>
        <v>43962.47</v>
      </c>
      <c r="M40" s="3"/>
      <c r="N40" s="3"/>
      <c r="O40" s="3"/>
    </row>
    <row r="41" spans="1:15" s="2" customFormat="1" ht="15.75" x14ac:dyDescent="0.25">
      <c r="B41" s="10" t="s">
        <v>10</v>
      </c>
      <c r="C41" s="10"/>
      <c r="D41" s="10"/>
      <c r="J41" s="9">
        <f>SUM(J39:J40)</f>
        <v>823800.22</v>
      </c>
      <c r="K41" s="9">
        <f>SUM(K39:K40)</f>
        <v>671997.73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9</v>
      </c>
      <c r="B43" s="11" t="s">
        <v>8</v>
      </c>
      <c r="C43" s="11"/>
      <c r="D43" s="11"/>
      <c r="J43" s="9">
        <f>8540*12</f>
        <v>102480</v>
      </c>
      <c r="K43" s="9">
        <f>25138.24+27650.31+31702.68+33330.3</f>
        <v>117821.53000000001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7</v>
      </c>
      <c r="C45" s="11"/>
      <c r="D45" s="11"/>
      <c r="J45" s="9">
        <f>J43+J41</f>
        <v>926280.22</v>
      </c>
      <c r="K45" s="9">
        <f>K43+K41</f>
        <v>789819.26</v>
      </c>
      <c r="M45" s="3"/>
      <c r="N45" s="3"/>
      <c r="O45" s="3"/>
    </row>
    <row r="46" spans="1:15" s="5" customFormat="1" ht="15.75" x14ac:dyDescent="0.25">
      <c r="A46" s="10" t="s">
        <v>6</v>
      </c>
      <c r="B46" s="10"/>
      <c r="C46" s="10"/>
      <c r="D46" s="10"/>
      <c r="J46" s="9"/>
      <c r="K46" s="9">
        <f>217680.36+219953.79+221090.43+221090.43</f>
        <v>879815.01</v>
      </c>
      <c r="M46" s="8"/>
      <c r="N46" s="8"/>
      <c r="O46" s="8"/>
    </row>
    <row r="47" spans="1:15" s="5" customFormat="1" ht="15.75" x14ac:dyDescent="0.25">
      <c r="A47" s="10" t="s">
        <v>5</v>
      </c>
      <c r="B47" s="10"/>
      <c r="C47" s="10"/>
      <c r="D47" s="10"/>
      <c r="E47" s="10"/>
      <c r="F47" s="10"/>
      <c r="J47" s="9"/>
      <c r="K47" s="9">
        <f>203446.15+245292.38+208233.57+240466.75</f>
        <v>897438.85000000009</v>
      </c>
      <c r="M47" s="8"/>
      <c r="N47" s="8"/>
      <c r="O47" s="8"/>
    </row>
    <row r="48" spans="1:15" s="2" customFormat="1" ht="15.75" x14ac:dyDescent="0.25">
      <c r="A48" s="5" t="s">
        <v>4</v>
      </c>
      <c r="K48" s="7">
        <f>3107.46+3333.07+3991.35+4713.07</f>
        <v>15144.95</v>
      </c>
      <c r="M48" s="3"/>
      <c r="N48" s="3"/>
      <c r="O48" s="3"/>
    </row>
    <row r="49" spans="1:15" s="2" customFormat="1" ht="15.75" x14ac:dyDescent="0.25">
      <c r="A49" s="5" t="s">
        <v>3</v>
      </c>
      <c r="K49" s="6">
        <f>K47+K48-K45</f>
        <v>122764.54000000004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2</v>
      </c>
      <c r="J51" s="2" t="s">
        <v>1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0</v>
      </c>
      <c r="I53" s="4"/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46:D46"/>
    <mergeCell ref="B41:D41"/>
    <mergeCell ref="B10:F10"/>
    <mergeCell ref="B17:H17"/>
    <mergeCell ref="A47:F47"/>
    <mergeCell ref="B35:F35"/>
    <mergeCell ref="C11:F11"/>
    <mergeCell ref="C12:H12"/>
    <mergeCell ref="C25:F25"/>
    <mergeCell ref="B33:E33"/>
    <mergeCell ref="C6:F6"/>
    <mergeCell ref="C24:G24"/>
    <mergeCell ref="C18:G18"/>
    <mergeCell ref="C19:G19"/>
    <mergeCell ref="C13:F13"/>
    <mergeCell ref="A1:K1"/>
    <mergeCell ref="A2:K2"/>
    <mergeCell ref="C7:E7"/>
    <mergeCell ref="B4:H4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2022-03-29T12:30:46Z</dcterms:created>
  <dcterms:modified xsi:type="dcterms:W3CDTF">2022-03-29T12:31:01Z</dcterms:modified>
</cp:coreProperties>
</file>