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6" i="1"/>
  <c r="J4" i="1" s="1"/>
  <c r="J39" i="1" s="1"/>
  <c r="J7" i="1"/>
  <c r="K7" i="1"/>
  <c r="J8" i="1"/>
  <c r="K8" i="1"/>
  <c r="K10" i="1"/>
  <c r="J11" i="1"/>
  <c r="J10" i="1" s="1"/>
  <c r="K11" i="1"/>
  <c r="J12" i="1"/>
  <c r="K12" i="1"/>
  <c r="J13" i="1"/>
  <c r="K13" i="1"/>
  <c r="J14" i="1"/>
  <c r="J16" i="1"/>
  <c r="K16" i="1"/>
  <c r="J17" i="1"/>
  <c r="K17" i="1"/>
  <c r="J22" i="1"/>
  <c r="K23" i="1"/>
  <c r="K24" i="1"/>
  <c r="K25" i="1"/>
  <c r="K22" i="1" s="1"/>
  <c r="K29" i="1"/>
  <c r="J31" i="1"/>
  <c r="K31" i="1"/>
  <c r="J33" i="1"/>
  <c r="K33" i="1"/>
  <c r="J35" i="1"/>
  <c r="K35" i="1"/>
  <c r="J37" i="1"/>
  <c r="K37" i="1"/>
  <c r="J43" i="1"/>
  <c r="K43" i="1"/>
  <c r="K46" i="1"/>
  <c r="K47" i="1"/>
  <c r="K48" i="1"/>
  <c r="J40" i="1" l="1"/>
  <c r="J41" i="1" s="1"/>
  <c r="J45" i="1" s="1"/>
  <c r="K6" i="1"/>
  <c r="K4" i="1" s="1"/>
  <c r="K39" i="1" s="1"/>
  <c r="K40" i="1" l="1"/>
  <c r="K41" i="1"/>
  <c r="K45" i="1" s="1"/>
  <c r="K49" i="1" s="1"/>
</calcChain>
</file>

<file path=xl/sharedStrings.xml><?xml version="1.0" encoding="utf-8"?>
<sst xmlns="http://schemas.openxmlformats.org/spreadsheetml/2006/main" count="74" uniqueCount="74">
  <si>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</si>
  <si>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</si>
  <si>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</si>
  <si>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</si>
  <si>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</si>
  <si>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</si>
  <si>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</si>
  <si>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</si>
  <si>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</si>
  <si>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</si>
  <si>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</si>
  <si>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</si>
  <si>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</si>
  <si>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</si>
  <si>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</si>
  <si>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</si>
  <si>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</si>
  <si>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</si>
  <si>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</si>
  <si>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</si>
  <si>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</si>
  <si>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</si>
  <si>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</si>
  <si>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</si>
  <si>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</si>
  <si>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</si>
  <si>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Установка скамейки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</si>
  <si>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</si>
  <si>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</si>
  <si>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</si>
  <si>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</si>
  <si>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</si>
  <si>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</si>
  <si>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</si>
  <si>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</si>
  <si>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</si>
  <si>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</si>
  <si>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</si>
  <si>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</si>
  <si>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</si>
  <si>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</si>
  <si>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</si>
  <si>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</si>
  <si>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</si>
  <si>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</si>
  <si>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</si>
  <si>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</si>
  <si>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</si>
  <si>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</si>
  <si>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</si>
  <si>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</si>
  <si>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</si>
  <si>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</si>
  <si>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</si>
  <si>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</si>
  <si>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</si>
  <si>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</si>
  <si>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</si>
  <si>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</si>
  <si>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</si>
  <si>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</si>
  <si>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</si>
  <si>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</si>
  <si>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</si>
  <si>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</si>
  <si>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</si>
  <si>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</si>
  <si>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</si>
  <si>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</si>
  <si>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</si>
  <si>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</si>
  <si>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</si>
  <si>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д.54 корп. 1 по ул. Новоселов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</si>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</sst>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2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" customWidth="1"/>
    <col min="13" max="13" width="16.7109375" style="1" customWidth="1"/>
    <col min="14" max="14" width="14.28515625" style="1" customWidth="1"/>
    <col min="15" max="15" width="9.140625" style="1"/>
  </cols>
  <sheetData>
    <row r="1" spans="1:15" s="20" customFormat="1" ht="18" x14ac:dyDescent="0.25">
      <c r="A1" s="22" t="s">
        <v>73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72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71</v>
      </c>
      <c r="K3" s="19" t="s">
        <v>70</v>
      </c>
      <c r="M3" s="3"/>
      <c r="N3" s="3"/>
      <c r="O3" s="3"/>
    </row>
    <row r="4" spans="1:15" s="2" customFormat="1" ht="15.75" x14ac:dyDescent="0.25">
      <c r="A4" s="5" t="s">
        <v>69</v>
      </c>
      <c r="B4" s="10" t="s">
        <v>68</v>
      </c>
      <c r="C4" s="10"/>
      <c r="D4" s="10"/>
      <c r="E4" s="10"/>
      <c r="F4" s="10"/>
      <c r="G4" s="10"/>
      <c r="H4" s="10"/>
      <c r="J4" s="9">
        <f>SUM(J5:J8)</f>
        <v>216384.14</v>
      </c>
      <c r="K4" s="9">
        <f>SUM(K5:K8)</f>
        <v>206387.41000000003</v>
      </c>
      <c r="M4" s="3"/>
      <c r="N4" s="3"/>
      <c r="O4" s="3"/>
    </row>
    <row r="5" spans="1:15" s="2" customFormat="1" ht="15" x14ac:dyDescent="0.2">
      <c r="B5" s="2" t="s">
        <v>67</v>
      </c>
      <c r="C5" s="14" t="s">
        <v>66</v>
      </c>
      <c r="D5" s="14"/>
      <c r="E5" s="14"/>
      <c r="F5" s="14"/>
      <c r="J5" s="12">
        <f>13106*12</f>
        <v>157272</v>
      </c>
      <c r="K5" s="12">
        <f>32797.26+38799.47+32978.25+38176.52</f>
        <v>142751.5</v>
      </c>
      <c r="M5" s="3"/>
      <c r="N5" s="3"/>
      <c r="O5" s="3"/>
    </row>
    <row r="6" spans="1:15" s="2" customFormat="1" ht="15" x14ac:dyDescent="0.2">
      <c r="B6" s="2" t="s">
        <v>65</v>
      </c>
      <c r="C6" s="16" t="s">
        <v>64</v>
      </c>
      <c r="D6" s="16"/>
      <c r="E6" s="16"/>
      <c r="F6" s="16"/>
      <c r="J6" s="18">
        <f>ROUND(J5*30.2/100,2)</f>
        <v>47496.14</v>
      </c>
      <c r="K6" s="18">
        <f>ROUND(K5*30.2/100,2)</f>
        <v>43110.95</v>
      </c>
      <c r="M6" s="17"/>
    </row>
    <row r="7" spans="1:15" s="2" customFormat="1" ht="15" x14ac:dyDescent="0.2">
      <c r="B7" s="2" t="s">
        <v>63</v>
      </c>
      <c r="C7" s="16" t="s">
        <v>62</v>
      </c>
      <c r="D7" s="16"/>
      <c r="E7" s="16"/>
      <c r="J7" s="12">
        <f>440*12</f>
        <v>5280</v>
      </c>
      <c r="K7" s="12">
        <f>2626.27+2785.86+778.35+3146.44</f>
        <v>9336.92</v>
      </c>
      <c r="M7" s="3"/>
      <c r="N7" s="3"/>
      <c r="O7" s="3"/>
    </row>
    <row r="8" spans="1:15" s="2" customFormat="1" ht="15" x14ac:dyDescent="0.2">
      <c r="B8" s="2" t="s">
        <v>61</v>
      </c>
      <c r="C8" s="2" t="s">
        <v>60</v>
      </c>
      <c r="J8" s="12">
        <f>528*12</f>
        <v>6336</v>
      </c>
      <c r="K8" s="12">
        <f>1009.38+2486.15+4505.49+3187.02</f>
        <v>11188.04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59</v>
      </c>
      <c r="B10" s="10" t="s">
        <v>58</v>
      </c>
      <c r="C10" s="10"/>
      <c r="D10" s="10"/>
      <c r="E10" s="10"/>
      <c r="F10" s="10"/>
      <c r="J10" s="9">
        <f>SUM(J11:J16)</f>
        <v>57084</v>
      </c>
      <c r="K10" s="9">
        <f>SUM(K11:K16)</f>
        <v>57083.040000000008</v>
      </c>
      <c r="M10" s="3"/>
      <c r="N10" s="3"/>
      <c r="O10" s="3"/>
    </row>
    <row r="11" spans="1:15" s="2" customFormat="1" ht="15" x14ac:dyDescent="0.2">
      <c r="B11" s="2" t="s">
        <v>57</v>
      </c>
      <c r="C11" s="16" t="s">
        <v>56</v>
      </c>
      <c r="D11" s="16"/>
      <c r="E11" s="16"/>
      <c r="F11" s="16"/>
      <c r="J11" s="12">
        <f>321*12</f>
        <v>3852</v>
      </c>
      <c r="K11" s="12">
        <f>962.82+1001.76+1001.76+1001.76</f>
        <v>3968.1000000000004</v>
      </c>
      <c r="M11" s="3"/>
      <c r="N11" s="3"/>
      <c r="O11" s="3"/>
    </row>
    <row r="12" spans="1:15" s="2" customFormat="1" ht="15" x14ac:dyDescent="0.2">
      <c r="B12" s="2" t="s">
        <v>55</v>
      </c>
      <c r="C12" s="16" t="s">
        <v>54</v>
      </c>
      <c r="D12" s="16"/>
      <c r="E12" s="16"/>
      <c r="F12" s="16"/>
      <c r="G12" s="16"/>
      <c r="H12" s="16"/>
      <c r="J12" s="12">
        <f>2136*12</f>
        <v>25632</v>
      </c>
      <c r="K12" s="12">
        <f>5934.23+7223.72+6514.31+6312.88</f>
        <v>25985.140000000003</v>
      </c>
      <c r="M12" s="3"/>
      <c r="N12" s="3"/>
      <c r="O12" s="3"/>
    </row>
    <row r="13" spans="1:15" s="2" customFormat="1" ht="15" x14ac:dyDescent="0.2">
      <c r="B13" s="2" t="s">
        <v>53</v>
      </c>
      <c r="C13" s="16" t="s">
        <v>52</v>
      </c>
      <c r="D13" s="16"/>
      <c r="E13" s="16"/>
      <c r="F13" s="16"/>
      <c r="J13" s="12">
        <f>2089*12</f>
        <v>25068</v>
      </c>
      <c r="K13" s="12">
        <f>24020+2550</f>
        <v>26570</v>
      </c>
      <c r="M13" s="3"/>
      <c r="N13" s="3"/>
      <c r="O13" s="3"/>
    </row>
    <row r="14" spans="1:15" s="2" customFormat="1" ht="15" x14ac:dyDescent="0.2">
      <c r="B14" s="2" t="s">
        <v>51</v>
      </c>
      <c r="C14" s="15" t="s">
        <v>50</v>
      </c>
      <c r="D14" s="15"/>
      <c r="E14" s="15"/>
      <c r="F14" s="15"/>
      <c r="J14" s="12">
        <f>141*12</f>
        <v>1692</v>
      </c>
      <c r="K14" s="12">
        <v>0</v>
      </c>
    </row>
    <row r="15" spans="1:15" s="2" customFormat="1" ht="15" x14ac:dyDescent="0.2">
      <c r="B15" s="2" t="s">
        <v>49</v>
      </c>
      <c r="C15" s="15" t="s">
        <v>48</v>
      </c>
      <c r="D15" s="15"/>
      <c r="E15" s="15"/>
      <c r="F15" s="15"/>
      <c r="J15" s="12">
        <v>0</v>
      </c>
      <c r="K15" s="12">
        <v>0</v>
      </c>
      <c r="M15" s="3"/>
      <c r="N15" s="3"/>
      <c r="O15" s="3"/>
    </row>
    <row r="16" spans="1:15" s="2" customFormat="1" ht="15" x14ac:dyDescent="0.2">
      <c r="B16" s="2" t="s">
        <v>47</v>
      </c>
      <c r="C16" s="15" t="s">
        <v>46</v>
      </c>
      <c r="D16" s="15"/>
      <c r="E16" s="15"/>
      <c r="F16" s="15"/>
      <c r="J16" s="12">
        <f>70*12</f>
        <v>840</v>
      </c>
      <c r="K16" s="12">
        <f>6.22*90</f>
        <v>559.79999999999995</v>
      </c>
    </row>
    <row r="17" spans="1:15" s="2" customFormat="1" ht="15.75" x14ac:dyDescent="0.25">
      <c r="A17" s="5" t="s">
        <v>45</v>
      </c>
      <c r="B17" s="10" t="s">
        <v>44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43</v>
      </c>
      <c r="C18" s="16" t="s">
        <v>42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41</v>
      </c>
      <c r="C19" s="16" t="s">
        <v>40</v>
      </c>
      <c r="D19" s="16"/>
      <c r="E19" s="16"/>
      <c r="F19" s="16"/>
      <c r="G19" s="16"/>
      <c r="H19" s="14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39</v>
      </c>
      <c r="C20" s="2" t="s">
        <v>38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37</v>
      </c>
      <c r="B22" s="13" t="s">
        <v>36</v>
      </c>
      <c r="C22" s="13"/>
      <c r="D22" s="13"/>
      <c r="J22" s="9">
        <f>22470*12</f>
        <v>269640</v>
      </c>
      <c r="K22" s="9">
        <f>SUM(K23:K27)</f>
        <v>193819.13999999998</v>
      </c>
      <c r="M22" s="3"/>
      <c r="N22" s="3"/>
      <c r="O22" s="3"/>
    </row>
    <row r="23" spans="1:15" s="2" customFormat="1" ht="15" x14ac:dyDescent="0.2">
      <c r="B23" s="2" t="s">
        <v>35</v>
      </c>
      <c r="C23" s="14" t="s">
        <v>34</v>
      </c>
      <c r="D23" s="14"/>
      <c r="J23" s="12"/>
      <c r="K23" s="12">
        <f>12892.97+21559.07+68254.01+891.16</f>
        <v>103597.20999999999</v>
      </c>
      <c r="M23" s="3"/>
      <c r="N23" s="3"/>
      <c r="O23" s="3"/>
    </row>
    <row r="24" spans="1:15" s="2" customFormat="1" ht="15" x14ac:dyDescent="0.2">
      <c r="B24" s="2" t="s">
        <v>33</v>
      </c>
      <c r="C24" s="16" t="s">
        <v>32</v>
      </c>
      <c r="D24" s="16"/>
      <c r="E24" s="16"/>
      <c r="F24" s="16"/>
      <c r="G24" s="16"/>
      <c r="J24" s="12"/>
      <c r="K24" s="12">
        <f>23754.58+13658.6+13571.23+14826</f>
        <v>65810.41</v>
      </c>
      <c r="M24" s="3"/>
      <c r="N24" s="3"/>
      <c r="O24" s="3"/>
    </row>
    <row r="25" spans="1:15" s="2" customFormat="1" ht="15" x14ac:dyDescent="0.2">
      <c r="B25" s="2" t="s">
        <v>31</v>
      </c>
      <c r="C25" s="16" t="s">
        <v>30</v>
      </c>
      <c r="D25" s="16"/>
      <c r="E25" s="16"/>
      <c r="F25" s="16"/>
      <c r="G25" s="14"/>
      <c r="H25" s="14"/>
      <c r="J25" s="12"/>
      <c r="K25" s="12">
        <f>4441.36+7664.67+6632.78+5672.71</f>
        <v>24411.519999999997</v>
      </c>
      <c r="M25" s="3"/>
      <c r="N25" s="3"/>
      <c r="O25" s="3"/>
    </row>
    <row r="26" spans="1:15" s="2" customFormat="1" ht="15" x14ac:dyDescent="0.2">
      <c r="B26" s="2" t="s">
        <v>29</v>
      </c>
      <c r="C26" s="15" t="s">
        <v>28</v>
      </c>
      <c r="D26" s="15"/>
      <c r="E26" s="15"/>
      <c r="F26" s="15"/>
      <c r="G26" s="14"/>
      <c r="H26" s="14"/>
      <c r="J26" s="12"/>
      <c r="K26" s="12"/>
      <c r="M26" s="3"/>
      <c r="N26" s="3"/>
      <c r="O26" s="3"/>
    </row>
    <row r="27" spans="1:15" s="2" customFormat="1" ht="15" x14ac:dyDescent="0.2">
      <c r="B27" s="2" t="s">
        <v>27</v>
      </c>
      <c r="C27" s="15" t="s">
        <v>26</v>
      </c>
      <c r="D27" s="15"/>
      <c r="E27" s="15"/>
      <c r="F27" s="15"/>
      <c r="G27" s="14"/>
      <c r="H27" s="14"/>
      <c r="J27" s="12"/>
      <c r="K27" s="12"/>
    </row>
    <row r="28" spans="1:15" s="2" customFormat="1" ht="15" x14ac:dyDescent="0.2">
      <c r="B28" s="2" t="s">
        <v>25</v>
      </c>
      <c r="C28" s="15"/>
      <c r="D28" s="15"/>
      <c r="E28" s="15"/>
      <c r="F28" s="15"/>
      <c r="G28" s="14"/>
      <c r="H28" s="14"/>
      <c r="J28" s="12"/>
      <c r="K28" s="12"/>
    </row>
    <row r="29" spans="1:15" s="2" customFormat="1" ht="15.75" x14ac:dyDescent="0.25">
      <c r="A29" s="5" t="s">
        <v>24</v>
      </c>
      <c r="B29" s="13" t="s">
        <v>23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4" t="s">
        <v>22</v>
      </c>
      <c r="C30" s="14" t="s">
        <v>21</v>
      </c>
      <c r="D30" s="14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4" t="s">
        <v>20</v>
      </c>
      <c r="C31" s="14" t="s">
        <v>19</v>
      </c>
      <c r="D31" s="14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9"/>
      <c r="M32" s="3"/>
      <c r="N32" s="3"/>
      <c r="O32" s="3"/>
    </row>
    <row r="33" spans="1:15" s="2" customFormat="1" ht="15.75" x14ac:dyDescent="0.25">
      <c r="A33" s="5" t="s">
        <v>18</v>
      </c>
      <c r="B33" s="10" t="s">
        <v>17</v>
      </c>
      <c r="C33" s="10"/>
      <c r="D33" s="10"/>
      <c r="E33" s="10"/>
      <c r="J33" s="9">
        <f>5470*12</f>
        <v>65640</v>
      </c>
      <c r="K33" s="9">
        <f>45445.45+12959.25</f>
        <v>58404.7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16</v>
      </c>
      <c r="B35" s="10" t="s">
        <v>15</v>
      </c>
      <c r="C35" s="10"/>
      <c r="D35" s="10"/>
      <c r="E35" s="10"/>
      <c r="F35" s="10"/>
      <c r="J35" s="9">
        <f>11310*12</f>
        <v>135720</v>
      </c>
      <c r="K35" s="9">
        <f>101731.26+33501.16</f>
        <v>135232.41999999998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14</v>
      </c>
      <c r="B37" s="5" t="s">
        <v>13</v>
      </c>
      <c r="J37" s="9">
        <f>1340*12</f>
        <v>16080</v>
      </c>
      <c r="K37" s="9">
        <f>15202.16</f>
        <v>15202.16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12</v>
      </c>
      <c r="J39" s="9">
        <f>J4+J10+J17+J22+J29+J33+J35+J37</f>
        <v>760548.14</v>
      </c>
      <c r="K39" s="9">
        <f>K4+K10+K17+K22+K29+K33+K35+K37</f>
        <v>666128.87000000011</v>
      </c>
      <c r="M39" s="3"/>
      <c r="N39" s="3"/>
      <c r="O39" s="3"/>
    </row>
    <row r="40" spans="1:15" s="2" customFormat="1" ht="15.75" x14ac:dyDescent="0.25">
      <c r="B40" s="5" t="s">
        <v>11</v>
      </c>
      <c r="J40" s="12">
        <f>ROUND(J39*7/100,2)</f>
        <v>53238.37</v>
      </c>
      <c r="K40" s="12">
        <f>ROUND(K39*7/100,2)</f>
        <v>46629.02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813786.51</v>
      </c>
      <c r="K41" s="9">
        <f>SUM(K39:K40)</f>
        <v>712757.89000000013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9</v>
      </c>
      <c r="B43" s="11" t="s">
        <v>8</v>
      </c>
      <c r="C43" s="11"/>
      <c r="D43" s="11"/>
      <c r="J43" s="9">
        <f>8540*12</f>
        <v>102480</v>
      </c>
      <c r="K43" s="9">
        <f>25138.24+27650.31+31702.68+33330.3</f>
        <v>117821.53000000001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7</v>
      </c>
      <c r="C45" s="11"/>
      <c r="D45" s="11"/>
      <c r="J45" s="9">
        <f>J43+J41</f>
        <v>916266.51</v>
      </c>
      <c r="K45" s="9">
        <f>K43+K41</f>
        <v>830579.42000000016</v>
      </c>
      <c r="M45" s="3"/>
      <c r="N45" s="3"/>
      <c r="O45" s="3"/>
    </row>
    <row r="46" spans="1:15" s="5" customFormat="1" ht="15.75" x14ac:dyDescent="0.25">
      <c r="A46" s="10" t="s">
        <v>6</v>
      </c>
      <c r="B46" s="10"/>
      <c r="C46" s="10"/>
      <c r="D46" s="10"/>
      <c r="J46" s="9"/>
      <c r="K46" s="9">
        <f>220809.47+223120.23+224419.44+224419.44</f>
        <v>892768.58000000007</v>
      </c>
      <c r="M46" s="8"/>
      <c r="N46" s="8"/>
      <c r="O46" s="8"/>
    </row>
    <row r="47" spans="1:15" s="5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206183.92+216966.57+217974.63+211163.99</f>
        <v>852289.11</v>
      </c>
      <c r="M47" s="8"/>
      <c r="N47" s="8"/>
      <c r="O47" s="8"/>
    </row>
    <row r="48" spans="1:15" s="2" customFormat="1" ht="15.75" x14ac:dyDescent="0.25">
      <c r="A48" s="5" t="s">
        <v>4</v>
      </c>
      <c r="K48" s="7">
        <f>3136.48+3367.69+4016.22+4747.69</f>
        <v>15268.079999999998</v>
      </c>
      <c r="M48" s="3"/>
      <c r="N48" s="3"/>
      <c r="O48" s="3"/>
    </row>
    <row r="49" spans="1:15" s="2" customFormat="1" ht="15.75" x14ac:dyDescent="0.25">
      <c r="A49" s="5" t="s">
        <v>3</v>
      </c>
      <c r="K49" s="6">
        <f>K47+K48-K45</f>
        <v>36977.769999999786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J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2022-03-29T12:32:46Z</dcterms:created>
  <dcterms:modified xsi:type="dcterms:W3CDTF">2022-03-29T12:33:00Z</dcterms:modified>
</cp:coreProperties>
</file>