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54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J11" i="1"/>
  <c r="K11" i="1"/>
  <c r="J12" i="1"/>
  <c r="J10" i="1" s="1"/>
  <c r="K12" i="1"/>
  <c r="K10" i="1" s="1"/>
  <c r="J13" i="1"/>
  <c r="K13" i="1"/>
  <c r="J14" i="1"/>
  <c r="J15" i="1"/>
  <c r="J16" i="1"/>
  <c r="J17" i="1"/>
  <c r="K17" i="1"/>
  <c r="J22" i="1"/>
  <c r="K23" i="1"/>
  <c r="K22" i="1" s="1"/>
  <c r="K24" i="1"/>
  <c r="K25" i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/>
  <c r="K45" i="1" l="1"/>
  <c r="K49" i="1"/>
</calcChain>
</file>

<file path=xl/sharedStrings.xml><?xml version="1.0" encoding="utf-8"?>
<sst xmlns="http://schemas.openxmlformats.org/spreadsheetml/2006/main" count="75" uniqueCount="75">
  <si>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</si>
  <si>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</si>
  <si>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</si>
  <si>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</si>
  <si>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</si>
  <si>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</si>
  <si>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</si>
  <si>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</si>
  <si>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</si>
  <si>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</si>
  <si>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</si>
  <si>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</si>
  <si>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</si>
  <si>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</si>
  <si>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</si>
  <si>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</si>
  <si>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</si>
  <si>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</si>
  <si>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</si>
  <si>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</si>
  <si>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</si>
  <si>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</si>
  <si>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</si>
  <si>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</si>
  <si>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</si>
  <si>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</si>
  <si>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</si>
  <si>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</si>
  <si>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</si>
  <si>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</si>
  <si>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</si>
  <si>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</si>
  <si>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</si>
  <si>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</si>
  <si>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</si>
  <si>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</si>
  <si>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</si>
  <si>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</si>
  <si>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</si>
  <si>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</si>
  <si>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</si>
  <si>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</si>
  <si>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</si>
  <si>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</si>
  <si>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</si>
  <si>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</si>
  <si>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</si>
  <si>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</si>
  <si>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</si>
  <si>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</si>
  <si>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</si>
  <si>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</si>
  <si>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</si>
  <si>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</si>
  <si>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</si>
  <si>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</si>
  <si>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</si>
  <si>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</si>
  <si>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</si>
  <si>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</si>
  <si>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</si>
  <si>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</si>
  <si>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</si>
  <si>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</si>
  <si>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</si>
  <si>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</si>
  <si>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</si>
  <si>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</si>
  <si>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</si>
  <si>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</si>
  <si>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</si>
  <si>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</si>
  <si>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</si>
  <si>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д.54 корп. 1 по ул. Новоселов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</si>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</sst>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16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" customWidth="1"/>
    <col min="13" max="13" width="16.7109375" style="1" customWidth="1"/>
    <col min="14" max="14" width="14.28515625" style="1" customWidth="1"/>
    <col min="15" max="15" width="9.140625" style="1"/>
  </cols>
  <sheetData>
    <row r="1" spans="1:15" s="20" customFormat="1" ht="18" x14ac:dyDescent="0.25">
      <c r="A1" s="22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73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72</v>
      </c>
      <c r="K3" s="19" t="s">
        <v>71</v>
      </c>
      <c r="M3" s="3"/>
      <c r="N3" s="3"/>
      <c r="O3" s="3"/>
    </row>
    <row r="4" spans="1:15" s="2" customFormat="1" ht="15.75" x14ac:dyDescent="0.25">
      <c r="A4" s="5" t="s">
        <v>70</v>
      </c>
      <c r="B4" s="10" t="s">
        <v>69</v>
      </c>
      <c r="C4" s="10"/>
      <c r="D4" s="10"/>
      <c r="E4" s="10"/>
      <c r="F4" s="10"/>
      <c r="G4" s="10"/>
      <c r="H4" s="10"/>
      <c r="J4" s="9">
        <f>SUM(J5:J8)</f>
        <v>194057.45</v>
      </c>
      <c r="K4" s="9">
        <f>SUM(K5:K8)</f>
        <v>192192.97</v>
      </c>
      <c r="M4" s="3"/>
      <c r="N4" s="3"/>
      <c r="O4" s="3"/>
    </row>
    <row r="5" spans="1:15" s="2" customFormat="1" ht="15" x14ac:dyDescent="0.2">
      <c r="B5" s="2" t="s">
        <v>68</v>
      </c>
      <c r="C5" s="14" t="s">
        <v>67</v>
      </c>
      <c r="D5" s="14"/>
      <c r="E5" s="14"/>
      <c r="F5" s="14"/>
      <c r="J5" s="12">
        <f>11677*12</f>
        <v>140124</v>
      </c>
      <c r="K5" s="12">
        <f>33343.62+32878.95+33871.81+30408.12</f>
        <v>130502.5</v>
      </c>
      <c r="M5" s="3"/>
      <c r="N5" s="3"/>
      <c r="O5" s="3"/>
    </row>
    <row r="6" spans="1:15" s="2" customFormat="1" ht="15" x14ac:dyDescent="0.2">
      <c r="B6" s="2" t="s">
        <v>66</v>
      </c>
      <c r="C6" s="16" t="s">
        <v>65</v>
      </c>
      <c r="D6" s="16"/>
      <c r="E6" s="16"/>
      <c r="F6" s="16"/>
      <c r="J6" s="18">
        <f>ROUND(J5*30.2/100,2)</f>
        <v>42317.45</v>
      </c>
      <c r="K6" s="18">
        <f>ROUND(K5*30.2/100,2)</f>
        <v>39411.760000000002</v>
      </c>
      <c r="M6" s="17"/>
    </row>
    <row r="7" spans="1:15" s="2" customFormat="1" ht="15" x14ac:dyDescent="0.2">
      <c r="B7" s="2" t="s">
        <v>64</v>
      </c>
      <c r="C7" s="16" t="s">
        <v>63</v>
      </c>
      <c r="D7" s="16"/>
      <c r="E7" s="16"/>
      <c r="J7" s="12">
        <f>440*12</f>
        <v>5280</v>
      </c>
      <c r="K7" s="12">
        <f>4076.66+808.6+3886.45+7796.73</f>
        <v>16568.439999999999</v>
      </c>
      <c r="M7" s="3"/>
      <c r="N7" s="3"/>
      <c r="O7" s="3"/>
    </row>
    <row r="8" spans="1:15" s="2" customFormat="1" ht="15" x14ac:dyDescent="0.2">
      <c r="B8" s="2" t="s">
        <v>62</v>
      </c>
      <c r="C8" s="2" t="s">
        <v>61</v>
      </c>
      <c r="J8" s="12">
        <f>528*12</f>
        <v>6336</v>
      </c>
      <c r="K8" s="12">
        <f>854.75+1454.34+851.77+2549.41</f>
        <v>5710.27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60</v>
      </c>
      <c r="B10" s="10" t="s">
        <v>59</v>
      </c>
      <c r="C10" s="10"/>
      <c r="D10" s="10"/>
      <c r="E10" s="10"/>
      <c r="F10" s="10"/>
      <c r="J10" s="9">
        <f>SUM(J11:J16)</f>
        <v>77364</v>
      </c>
      <c r="K10" s="9">
        <f>SUM(K11:K16)</f>
        <v>75459.12</v>
      </c>
      <c r="M10" s="3"/>
      <c r="N10" s="3"/>
      <c r="O10" s="3"/>
    </row>
    <row r="11" spans="1:15" s="2" customFormat="1" ht="15" x14ac:dyDescent="0.2">
      <c r="B11" s="2" t="s">
        <v>58</v>
      </c>
      <c r="C11" s="16" t="s">
        <v>57</v>
      </c>
      <c r="D11" s="16"/>
      <c r="E11" s="16"/>
      <c r="F11" s="16"/>
      <c r="J11" s="12">
        <f>308*12</f>
        <v>3696</v>
      </c>
      <c r="K11" s="12">
        <f>943.97+962.82+962.82+962.82</f>
        <v>3832.4300000000003</v>
      </c>
      <c r="M11" s="3"/>
      <c r="N11" s="3"/>
      <c r="O11" s="3"/>
    </row>
    <row r="12" spans="1:15" s="2" customFormat="1" ht="15" x14ac:dyDescent="0.2">
      <c r="B12" s="2" t="s">
        <v>56</v>
      </c>
      <c r="C12" s="16" t="s">
        <v>55</v>
      </c>
      <c r="D12" s="16"/>
      <c r="E12" s="16"/>
      <c r="F12" s="16"/>
      <c r="G12" s="16"/>
      <c r="H12" s="16"/>
      <c r="J12" s="12">
        <f>1915*12</f>
        <v>22980</v>
      </c>
      <c r="K12" s="12">
        <f>5485.32+5476.87+6368.8+5735.7</f>
        <v>23066.69</v>
      </c>
      <c r="M12" s="3"/>
      <c r="N12" s="3"/>
      <c r="O12" s="3"/>
    </row>
    <row r="13" spans="1:15" s="2" customFormat="1" ht="15" x14ac:dyDescent="0.2">
      <c r="B13" s="2" t="s">
        <v>54</v>
      </c>
      <c r="C13" s="16" t="s">
        <v>53</v>
      </c>
      <c r="D13" s="16"/>
      <c r="E13" s="16"/>
      <c r="F13" s="16"/>
      <c r="J13" s="12">
        <f>1988*12</f>
        <v>23856</v>
      </c>
      <c r="K13" s="12">
        <f>24530+1530</f>
        <v>26060</v>
      </c>
      <c r="M13" s="3"/>
      <c r="N13" s="3"/>
      <c r="O13" s="3"/>
    </row>
    <row r="14" spans="1:15" s="2" customFormat="1" ht="15" x14ac:dyDescent="0.2">
      <c r="B14" s="2" t="s">
        <v>52</v>
      </c>
      <c r="C14" s="15" t="s">
        <v>51</v>
      </c>
      <c r="D14" s="15"/>
      <c r="E14" s="15"/>
      <c r="F14" s="15"/>
      <c r="J14" s="12">
        <f>141*12</f>
        <v>1692</v>
      </c>
      <c r="K14" s="12"/>
    </row>
    <row r="15" spans="1:15" s="2" customFormat="1" ht="15" x14ac:dyDescent="0.2">
      <c r="B15" s="2" t="s">
        <v>50</v>
      </c>
      <c r="C15" s="15" t="s">
        <v>49</v>
      </c>
      <c r="D15" s="15"/>
      <c r="E15" s="15"/>
      <c r="F15" s="15"/>
      <c r="J15" s="12">
        <f>2025*12</f>
        <v>24300</v>
      </c>
      <c r="K15" s="12">
        <v>22500</v>
      </c>
      <c r="M15" s="3"/>
      <c r="N15" s="3"/>
      <c r="O15" s="3"/>
    </row>
    <row r="16" spans="1:15" s="2" customFormat="1" ht="15" x14ac:dyDescent="0.2">
      <c r="B16" s="2" t="s">
        <v>48</v>
      </c>
      <c r="C16" s="15" t="s">
        <v>47</v>
      </c>
      <c r="D16" s="15"/>
      <c r="E16" s="15"/>
      <c r="F16" s="15"/>
      <c r="J16" s="12">
        <f>70*12</f>
        <v>840</v>
      </c>
      <c r="K16" s="12"/>
    </row>
    <row r="17" spans="1:15" s="2" customFormat="1" ht="15.75" x14ac:dyDescent="0.25">
      <c r="A17" s="5" t="s">
        <v>46</v>
      </c>
      <c r="B17" s="10" t="s">
        <v>45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44</v>
      </c>
      <c r="C18" s="16" t="s">
        <v>43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42</v>
      </c>
      <c r="C19" s="16" t="s">
        <v>41</v>
      </c>
      <c r="D19" s="16"/>
      <c r="E19" s="16"/>
      <c r="F19" s="16"/>
      <c r="G19" s="16"/>
      <c r="H19" s="14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40</v>
      </c>
      <c r="C20" s="2" t="s">
        <v>39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5" t="s">
        <v>38</v>
      </c>
      <c r="B22" s="13" t="s">
        <v>37</v>
      </c>
      <c r="C22" s="13"/>
      <c r="D22" s="13"/>
      <c r="J22" s="9">
        <f>18960*12</f>
        <v>227520</v>
      </c>
      <c r="K22" s="9">
        <f>SUM(K23:K27)</f>
        <v>304162.65000000002</v>
      </c>
      <c r="M22" s="3"/>
      <c r="N22" s="3"/>
      <c r="O22" s="3"/>
    </row>
    <row r="23" spans="1:15" s="2" customFormat="1" ht="15" x14ac:dyDescent="0.2">
      <c r="B23" s="2" t="s">
        <v>36</v>
      </c>
      <c r="C23" s="14" t="s">
        <v>35</v>
      </c>
      <c r="D23" s="14"/>
      <c r="J23" s="12"/>
      <c r="K23" s="12">
        <f>13162.78+23952.96+138633.3+35251.21</f>
        <v>211000.24999999997</v>
      </c>
      <c r="M23" s="3"/>
      <c r="N23" s="3"/>
      <c r="O23" s="3"/>
    </row>
    <row r="24" spans="1:15" s="2" customFormat="1" ht="15" x14ac:dyDescent="0.2">
      <c r="B24" s="2" t="s">
        <v>34</v>
      </c>
      <c r="C24" s="16" t="s">
        <v>33</v>
      </c>
      <c r="D24" s="16"/>
      <c r="E24" s="16"/>
      <c r="F24" s="16"/>
      <c r="G24" s="16"/>
      <c r="J24" s="12"/>
      <c r="K24" s="12">
        <f>23486.64+12375.29+15839.45+14312.09</f>
        <v>66013.47</v>
      </c>
      <c r="M24" s="3"/>
      <c r="N24" s="3"/>
      <c r="O24" s="3"/>
    </row>
    <row r="25" spans="1:15" s="2" customFormat="1" ht="15" x14ac:dyDescent="0.2">
      <c r="B25" s="2" t="s">
        <v>32</v>
      </c>
      <c r="C25" s="16" t="s">
        <v>31</v>
      </c>
      <c r="D25" s="16"/>
      <c r="E25" s="16"/>
      <c r="F25" s="16"/>
      <c r="G25" s="14"/>
      <c r="H25" s="14"/>
      <c r="J25" s="12"/>
      <c r="K25" s="12">
        <f>4843.13+5743.77+5693.89+5208.49</f>
        <v>21489.279999999999</v>
      </c>
      <c r="M25" s="3"/>
      <c r="N25" s="3"/>
      <c r="O25" s="3"/>
    </row>
    <row r="26" spans="1:15" s="2" customFormat="1" ht="15" x14ac:dyDescent="0.2">
      <c r="B26" s="2" t="s">
        <v>30</v>
      </c>
      <c r="C26" s="15" t="s">
        <v>29</v>
      </c>
      <c r="D26" s="15"/>
      <c r="E26" s="15"/>
      <c r="F26" s="15"/>
      <c r="G26" s="14"/>
      <c r="H26" s="14"/>
      <c r="J26" s="12"/>
      <c r="K26" s="12">
        <v>5659.65</v>
      </c>
      <c r="M26" s="3"/>
      <c r="N26" s="3"/>
      <c r="O26" s="3"/>
    </row>
    <row r="27" spans="1:15" s="2" customFormat="1" ht="15" x14ac:dyDescent="0.2">
      <c r="B27" s="2" t="s">
        <v>28</v>
      </c>
      <c r="C27" s="15" t="s">
        <v>27</v>
      </c>
      <c r="D27" s="15"/>
      <c r="E27" s="15"/>
      <c r="F27" s="15"/>
      <c r="G27" s="14"/>
      <c r="H27" s="14"/>
      <c r="J27" s="12"/>
      <c r="K27" s="12"/>
    </row>
    <row r="28" spans="1:15" s="2" customFormat="1" ht="15" x14ac:dyDescent="0.2">
      <c r="B28" s="2" t="s">
        <v>26</v>
      </c>
      <c r="C28" s="15" t="s">
        <v>25</v>
      </c>
      <c r="D28" s="15"/>
      <c r="E28" s="15"/>
      <c r="F28" s="15"/>
      <c r="G28" s="14"/>
      <c r="H28" s="14"/>
      <c r="J28" s="12"/>
      <c r="K28" s="12">
        <v>13579</v>
      </c>
    </row>
    <row r="29" spans="1:15" s="2" customFormat="1" ht="15.75" x14ac:dyDescent="0.25">
      <c r="A29" s="5" t="s">
        <v>24</v>
      </c>
      <c r="B29" s="13" t="s">
        <v>23</v>
      </c>
      <c r="C29" s="13"/>
      <c r="D29" s="13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4" t="s">
        <v>22</v>
      </c>
      <c r="C30" s="14" t="s">
        <v>21</v>
      </c>
      <c r="D30" s="14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4" t="s">
        <v>20</v>
      </c>
      <c r="C31" s="14" t="s">
        <v>19</v>
      </c>
      <c r="D31" s="14"/>
      <c r="J31" s="12">
        <f>J30*0.302</f>
        <v>0</v>
      </c>
      <c r="K31" s="12">
        <f>K30*0.302</f>
        <v>0</v>
      </c>
    </row>
    <row r="32" spans="1:15" s="2" customFormat="1" ht="15.75" x14ac:dyDescent="0.25">
      <c r="A32" s="5"/>
      <c r="B32" s="13"/>
      <c r="C32" s="13"/>
      <c r="D32" s="13"/>
      <c r="J32" s="9"/>
      <c r="K32" s="9"/>
      <c r="M32" s="3"/>
      <c r="N32" s="3"/>
      <c r="O32" s="3"/>
    </row>
    <row r="33" spans="1:15" s="2" customFormat="1" ht="15.75" x14ac:dyDescent="0.25">
      <c r="A33" s="5" t="s">
        <v>18</v>
      </c>
      <c r="B33" s="10" t="s">
        <v>17</v>
      </c>
      <c r="C33" s="10"/>
      <c r="D33" s="10"/>
      <c r="E33" s="10"/>
      <c r="J33" s="9">
        <f>5470*12</f>
        <v>65640</v>
      </c>
      <c r="K33" s="9">
        <f>23774.02+27152.05+16488.61+22096.52</f>
        <v>89511.2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16</v>
      </c>
      <c r="B35" s="10" t="s">
        <v>15</v>
      </c>
      <c r="C35" s="10"/>
      <c r="D35" s="10"/>
      <c r="E35" s="10"/>
      <c r="F35" s="10"/>
      <c r="J35" s="9">
        <f>12420*12</f>
        <v>149040</v>
      </c>
      <c r="K35" s="9">
        <f>49577.75+50252.54+48100.31+44248.7</f>
        <v>192179.3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14</v>
      </c>
      <c r="B37" s="5" t="s">
        <v>13</v>
      </c>
      <c r="J37" s="9">
        <f>1340*12</f>
        <v>16080</v>
      </c>
      <c r="K37" s="9">
        <f>14529.84+158.1</f>
        <v>14687.94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12</v>
      </c>
      <c r="J39" s="9">
        <f>J4+J10+J17+J22+J29+J33+J35+J37</f>
        <v>729701.45</v>
      </c>
      <c r="K39" s="9">
        <f>K4+K10+K17+K22+K29+K33+K35+K37</f>
        <v>868193.17999999993</v>
      </c>
      <c r="M39" s="3"/>
      <c r="N39" s="3"/>
      <c r="O39" s="3"/>
    </row>
    <row r="40" spans="1:15" s="2" customFormat="1" ht="15.75" x14ac:dyDescent="0.25">
      <c r="B40" s="5" t="s">
        <v>11</v>
      </c>
      <c r="J40" s="12">
        <f>ROUND(J39*7/100,2)</f>
        <v>51079.1</v>
      </c>
      <c r="K40" s="12">
        <f>ROUND(K39*7/100,2)</f>
        <v>60773.52</v>
      </c>
      <c r="M40" s="3"/>
      <c r="N40" s="3"/>
      <c r="O40" s="3"/>
    </row>
    <row r="41" spans="1:15" s="2" customFormat="1" ht="15.75" x14ac:dyDescent="0.25">
      <c r="B41" s="10" t="s">
        <v>10</v>
      </c>
      <c r="C41" s="10"/>
      <c r="D41" s="10"/>
      <c r="J41" s="9">
        <f>SUM(J39:J40)</f>
        <v>780780.54999999993</v>
      </c>
      <c r="K41" s="9">
        <f>SUM(K39:K40)</f>
        <v>928966.7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9</v>
      </c>
      <c r="B43" s="11" t="s">
        <v>8</v>
      </c>
      <c r="C43" s="11"/>
      <c r="D43" s="11"/>
      <c r="J43" s="9">
        <f>8220*12</f>
        <v>98640</v>
      </c>
      <c r="K43" s="9">
        <f>24645.75+24645.75+24062.11+25144.09</f>
        <v>98497.7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7</v>
      </c>
      <c r="C45" s="11"/>
      <c r="D45" s="11"/>
      <c r="J45" s="9">
        <f>J43+J41</f>
        <v>879420.54999999993</v>
      </c>
      <c r="K45" s="9">
        <f>K43+K41</f>
        <v>1027464.3999999999</v>
      </c>
      <c r="M45" s="3"/>
      <c r="N45" s="3"/>
      <c r="O45" s="3"/>
    </row>
    <row r="46" spans="1:15" s="5" customFormat="1" ht="15.75" x14ac:dyDescent="0.25">
      <c r="A46" s="10" t="s">
        <v>6</v>
      </c>
      <c r="B46" s="10"/>
      <c r="C46" s="10"/>
      <c r="D46" s="10"/>
      <c r="J46" s="9"/>
      <c r="K46" s="9">
        <f>215321.25+215321.25+216187.95+216187.95</f>
        <v>863018.39999999991</v>
      </c>
      <c r="M46" s="8"/>
      <c r="N46" s="8"/>
      <c r="O46" s="8"/>
    </row>
    <row r="47" spans="1:15" s="5" customFormat="1" ht="15.75" x14ac:dyDescent="0.25">
      <c r="A47" s="10" t="s">
        <v>5</v>
      </c>
      <c r="B47" s="10"/>
      <c r="C47" s="10"/>
      <c r="D47" s="10"/>
      <c r="E47" s="10"/>
      <c r="F47" s="10"/>
      <c r="J47" s="9"/>
      <c r="K47" s="9">
        <f>1179.9+844342.89</f>
        <v>845522.79</v>
      </c>
      <c r="M47" s="8"/>
      <c r="N47" s="8"/>
      <c r="O47" s="8"/>
    </row>
    <row r="48" spans="1:15" s="2" customFormat="1" ht="15.75" x14ac:dyDescent="0.25">
      <c r="A48" s="5" t="s">
        <v>4</v>
      </c>
      <c r="K48" s="7">
        <f>3954.33+3376.54+3169.15+5123.53</f>
        <v>15623.55</v>
      </c>
      <c r="M48" s="3"/>
      <c r="N48" s="3"/>
      <c r="O48" s="3"/>
    </row>
    <row r="49" spans="1:15" s="2" customFormat="1" ht="15.75" x14ac:dyDescent="0.25">
      <c r="A49" s="5" t="s">
        <v>3</v>
      </c>
      <c r="K49" s="6">
        <f>K47+K48-K41</f>
        <v>-67820.35999999987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2</v>
      </c>
      <c r="J51" s="2" t="s">
        <v>1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0</v>
      </c>
      <c r="I53" s="4"/>
      <c r="J53" s="4"/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2021-03-26T10:41:57Z</dcterms:created>
  <dcterms:modified xsi:type="dcterms:W3CDTF">2021-03-26T10:42:05Z</dcterms:modified>
</cp:coreProperties>
</file>