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31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9" i="1"/>
  <c r="K28" i="1"/>
  <c r="K27" i="1"/>
  <c r="K26" i="1"/>
  <c r="K25" i="1" s="1"/>
  <c r="J25" i="1"/>
  <c r="K20" i="1"/>
  <c r="J20" i="1"/>
  <c r="K19" i="1"/>
  <c r="J19" i="1"/>
  <c r="J11" i="1" s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5" i="1" l="1"/>
  <c r="J44" i="1"/>
  <c r="K45" i="1"/>
  <c r="K44" i="1"/>
  <c r="K50" i="1"/>
</calcChain>
</file>

<file path=xl/sharedStrings.xml><?xml version="1.0" encoding="utf-8"?>
<sst xmlns="http://schemas.openxmlformats.org/spreadsheetml/2006/main" count="79" uniqueCount="79">
  <si>
    <t xml:space="preserve">ОТЧЁТ по расходам на обслуживание </t>
  </si>
  <si>
    <t xml:space="preserve"> д.31 корп. 2 по ул. Зубковой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</si>
  <si>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</si>
  <si>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</si>
  <si>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</si>
  <si>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</si>
  <si>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</si>
  <si>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</si>
  <si>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</si>
  <si>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</si>
  <si>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</si>
  <si>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</si>
  <si>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</si>
  <si>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</si>
  <si>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</si>
  <si>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</si>
  <si>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</si>
  <si>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</si>
  <si>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</si>
  <si>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</si>
  <si>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</si>
  <si>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</si>
  <si>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</si>
  <si>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</si>
  <si>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</si>
  <si>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</si>
  <si>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</si>
  <si>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</si>
  <si>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</si>
  <si>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</si>
  <si>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</si>
  <si>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</si>
  <si>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</si>
  <si>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</si>
  <si>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</si>
  <si>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</si>
  <si>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</si>
  <si>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</si>
  <si>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</si>
  <si>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</si>
  <si>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</si>
  <si>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</si>
  <si>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</si>
  <si>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</si>
  <si>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</si>
  <si>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</si>
  <si>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</si>
  <si>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</si>
  <si>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</si>
  <si>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</si>
  <si>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</si>
  <si>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</si>
  <si>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</si>
  <si>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</si>
  <si>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</si>
  <si>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</si>
  <si>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</si>
  <si>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</si>
  <si>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</si>
  <si>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</si>
  <si>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</si>
  <si>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</si>
  <si>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</si>
  <si>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</si>
  <si>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</si>
  <si>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</si>
  <si>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</si>
  <si>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</si>
  <si>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</si>
  <si>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</si>
  <si>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</si>
  <si>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</si>
  <si>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</si>
  <si>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</si>
  <si>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</si>
  <si>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</si>
  <si>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</si>
  <si>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</si>
  <si>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Чернобай Д.В.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</si>
</sst>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0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22" customWidth="1"/>
    <col min="14" max="14" width="12.8554687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183564</v>
      </c>
      <c r="K4" s="9">
        <f>SUM(K5:K9)</f>
        <v>192776.03999999998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10500*12</f>
        <v>126000</v>
      </c>
      <c r="K5" s="11">
        <f>32109.49+34023.12+34958.8+30075.49</f>
        <v>131166.9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38052</v>
      </c>
      <c r="K6" s="13">
        <f>ROUND(K5*30.2/100,2)</f>
        <v>39612.400000000001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288*10+432*2</f>
        <v>3744</v>
      </c>
      <c r="K7" s="11">
        <f>2077.5+0+1506.03+2362.33</f>
        <v>5945.86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1205*10</f>
        <v>12050</v>
      </c>
      <c r="K8" s="11">
        <f>4194.18+2579+3260.24+978.78</f>
        <v>11012.2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268*10+519*2</f>
        <v>3718</v>
      </c>
      <c r="K9" s="11">
        <f>2713.7+478.93+65.05+1781</f>
        <v>5038.68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132086</v>
      </c>
      <c r="K11" s="9">
        <f>SUM(K12:K19)</f>
        <v>145799.14000000001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3374*10</f>
        <v>33740</v>
      </c>
      <c r="K12" s="11">
        <f>12004.79+7807.15+8362.73+3045.43</f>
        <v>31220.100000000002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3546*10</f>
        <v>35460</v>
      </c>
      <c r="K13" s="11">
        <f>9868.72+11978.22+13220.31+4879.63</f>
        <v>39946.879999999997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288*10+303*2</f>
        <v>3486</v>
      </c>
      <c r="K14" s="11">
        <f>879.75+879.75+879.75+879.75</f>
        <v>3519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1578*10+1881*2</f>
        <v>19542</v>
      </c>
      <c r="K15" s="11">
        <f>5494.6+5900.95+5775.55+4952.06</f>
        <v>22123.16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23850</f>
        <v>23850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141*12</f>
        <v>1692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1417*10</f>
        <v>14170</v>
      </c>
      <c r="K18" s="11">
        <v>24300</v>
      </c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70*2</f>
        <v>140</v>
      </c>
      <c r="K19" s="11">
        <f>140*6</f>
        <v>840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SUM(J21:J23)</f>
        <v>0</v>
      </c>
      <c r="K20" s="9">
        <f>SUM(K21:K23)</f>
        <v>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0</v>
      </c>
      <c r="M23" s="6"/>
      <c r="N23" s="6"/>
      <c r="O23" s="6"/>
    </row>
    <row r="24" spans="1:15" s="4" customFormat="1" ht="15" x14ac:dyDescent="0.2">
      <c r="J24" s="11"/>
      <c r="K24" s="11"/>
      <c r="M24" s="6"/>
      <c r="N24" s="6"/>
      <c r="O24" s="6"/>
    </row>
    <row r="25" spans="1:15" s="4" customFormat="1" ht="15.75" x14ac:dyDescent="0.25">
      <c r="A25" s="7" t="s">
        <v>42</v>
      </c>
      <c r="B25" s="16" t="s">
        <v>43</v>
      </c>
      <c r="C25" s="16"/>
      <c r="D25" s="16"/>
      <c r="J25" s="9">
        <f>20750*10+23210*2</f>
        <v>253920</v>
      </c>
      <c r="K25" s="9">
        <f>SUM(K26:K30)</f>
        <v>320862.98000000004</v>
      </c>
      <c r="M25" s="6"/>
      <c r="N25" s="6"/>
      <c r="O25" s="6"/>
    </row>
    <row r="26" spans="1:15" s="4" customFormat="1" ht="15" x14ac:dyDescent="0.2">
      <c r="B26" s="4" t="s">
        <v>44</v>
      </c>
      <c r="C26" s="10" t="s">
        <v>45</v>
      </c>
      <c r="D26" s="10"/>
      <c r="J26" s="11"/>
      <c r="K26" s="11">
        <f>20333.34+58737.21+133603.54+23654.66</f>
        <v>236328.75000000003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2"/>
      <c r="J27" s="11"/>
      <c r="K27" s="11">
        <f>14796.4+14446.46+9825.91+14351.3</f>
        <v>53420.070000000007</v>
      </c>
      <c r="M27" s="6"/>
      <c r="N27" s="6"/>
      <c r="O27" s="6"/>
    </row>
    <row r="28" spans="1:15" s="4" customFormat="1" ht="15" x14ac:dyDescent="0.2">
      <c r="B28" s="4" t="s">
        <v>48</v>
      </c>
      <c r="C28" s="12" t="s">
        <v>49</v>
      </c>
      <c r="D28" s="12"/>
      <c r="E28" s="12"/>
      <c r="F28" s="12"/>
      <c r="G28" s="10"/>
      <c r="H28" s="10"/>
      <c r="J28" s="11"/>
      <c r="K28" s="11">
        <f>3419.65+3469.81+3384.91+6039.79</f>
        <v>16314.16</v>
      </c>
      <c r="M28" s="6"/>
      <c r="N28" s="6"/>
      <c r="O28" s="6"/>
    </row>
    <row r="29" spans="1:15" s="4" customFormat="1" ht="15" x14ac:dyDescent="0.2">
      <c r="B29" s="4" t="s">
        <v>50</v>
      </c>
      <c r="C29" s="15" t="s">
        <v>51</v>
      </c>
      <c r="D29" s="15"/>
      <c r="E29" s="15"/>
      <c r="F29" s="15"/>
      <c r="G29" s="10"/>
      <c r="H29" s="10"/>
      <c r="J29" s="11"/>
      <c r="K29" s="11">
        <f>200*74</f>
        <v>14800</v>
      </c>
    </row>
    <row r="30" spans="1:15" s="4" customFormat="1" ht="15" x14ac:dyDescent="0.2">
      <c r="B30" s="4" t="s">
        <v>52</v>
      </c>
      <c r="C30" s="15"/>
      <c r="D30" s="15"/>
      <c r="E30" s="15"/>
      <c r="F30" s="15"/>
      <c r="G30" s="10"/>
      <c r="H30" s="10"/>
      <c r="J30" s="11"/>
      <c r="K30" s="11"/>
      <c r="M30" s="6"/>
      <c r="N30" s="6"/>
      <c r="O30" s="6"/>
    </row>
    <row r="31" spans="1:15" s="4" customFormat="1" ht="15" x14ac:dyDescent="0.2">
      <c r="B31" s="4" t="s">
        <v>53</v>
      </c>
      <c r="C31" s="15"/>
      <c r="D31" s="15"/>
      <c r="E31" s="15"/>
      <c r="F31" s="15"/>
      <c r="G31" s="10"/>
      <c r="H31" s="10"/>
      <c r="J31" s="11"/>
      <c r="K31" s="11"/>
      <c r="M31" s="6"/>
      <c r="N31" s="6"/>
      <c r="O31" s="6"/>
    </row>
    <row r="32" spans="1:15" s="4" customFormat="1" ht="15.75" x14ac:dyDescent="0.25">
      <c r="A32" s="7" t="s">
        <v>54</v>
      </c>
      <c r="B32" s="16" t="s">
        <v>55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56</v>
      </c>
      <c r="C33" s="10" t="s">
        <v>57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58</v>
      </c>
      <c r="C34" s="10" t="s">
        <v>59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0"/>
      <c r="C35" s="10"/>
      <c r="D35" s="10"/>
      <c r="J35" s="9"/>
      <c r="K35" s="11"/>
      <c r="M35" s="6"/>
      <c r="N35" s="6"/>
      <c r="O35" s="6"/>
    </row>
    <row r="36" spans="1:15" s="4" customFormat="1" ht="15.75" x14ac:dyDescent="0.25">
      <c r="A36" s="7" t="s">
        <v>60</v>
      </c>
      <c r="B36" s="8" t="s">
        <v>61</v>
      </c>
      <c r="C36" s="8"/>
      <c r="D36" s="8"/>
      <c r="E36" s="8"/>
      <c r="J36" s="9">
        <f>4390*12</f>
        <v>52680</v>
      </c>
      <c r="K36" s="9">
        <f>14806.92+12852.27+14016.16+4483.81+8978.56</f>
        <v>55137.72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62</v>
      </c>
      <c r="B38" s="8" t="s">
        <v>63</v>
      </c>
      <c r="C38" s="8"/>
      <c r="D38" s="8"/>
      <c r="E38" s="8"/>
      <c r="F38" s="8"/>
      <c r="J38" s="9">
        <f>7810*10+11810*2</f>
        <v>101720</v>
      </c>
      <c r="K38" s="9">
        <f>25716.93+26328.26+23823.88+8257.29+21761.07</f>
        <v>105887.43000000002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64</v>
      </c>
      <c r="B40" s="7" t="s">
        <v>65</v>
      </c>
      <c r="J40" s="9">
        <f>1320*12</f>
        <v>15840</v>
      </c>
      <c r="K40" s="9">
        <f>13807.78+243.52+6.92+0</f>
        <v>14058.220000000001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66</v>
      </c>
      <c r="B42" s="7" t="s">
        <v>67</v>
      </c>
      <c r="J42" s="9">
        <f>7940*10+8220*2</f>
        <v>95840</v>
      </c>
      <c r="K42" s="9">
        <f>23764.44+23764.44+23156.17+24645.42</f>
        <v>95330.469999999987</v>
      </c>
      <c r="M42" s="17"/>
      <c r="N42" s="17"/>
      <c r="O42" s="17"/>
    </row>
    <row r="43" spans="1:15" s="4" customFormat="1" ht="15.75" x14ac:dyDescent="0.25">
      <c r="B43" s="7" t="s">
        <v>68</v>
      </c>
      <c r="J43" s="9">
        <f>J4+J11+J20+J25+J30+J36+J38+J40+J42</f>
        <v>835650</v>
      </c>
      <c r="K43" s="9">
        <f>K4+K11+K20+K25+K32+K36+K38+K40+K42</f>
        <v>929852</v>
      </c>
      <c r="M43" s="6"/>
      <c r="N43" s="6"/>
      <c r="O43" s="6"/>
    </row>
    <row r="44" spans="1:15" s="4" customFormat="1" ht="15.75" x14ac:dyDescent="0.25">
      <c r="B44" s="7" t="s">
        <v>69</v>
      </c>
      <c r="J44" s="11">
        <f>ROUND(J43*7/100,2)</f>
        <v>58495.5</v>
      </c>
      <c r="K44" s="11">
        <f>ROUND(K43*7/100,2)</f>
        <v>65089.64</v>
      </c>
      <c r="M44" s="6"/>
      <c r="N44" s="6"/>
      <c r="O44" s="6"/>
    </row>
    <row r="45" spans="1:15" s="4" customFormat="1" ht="15.75" x14ac:dyDescent="0.25">
      <c r="B45" s="8" t="s">
        <v>70</v>
      </c>
      <c r="C45" s="8"/>
      <c r="D45" s="8"/>
      <c r="J45" s="9">
        <f>SUM(J43:J44)</f>
        <v>894145.5</v>
      </c>
      <c r="K45" s="9">
        <f>SUM(K43:K44)</f>
        <v>994941.64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71</v>
      </c>
      <c r="B47" s="8"/>
      <c r="C47" s="8"/>
      <c r="D47" s="8"/>
      <c r="J47" s="9"/>
      <c r="K47" s="9">
        <f>220102.9+220103.01+220954.08+214903.04</f>
        <v>876063.03</v>
      </c>
      <c r="M47" s="17"/>
      <c r="N47" s="17"/>
      <c r="O47" s="17"/>
    </row>
    <row r="48" spans="1:15" s="7" customFormat="1" ht="15.75" x14ac:dyDescent="0.25">
      <c r="A48" s="8" t="s">
        <v>72</v>
      </c>
      <c r="B48" s="8"/>
      <c r="C48" s="8"/>
      <c r="D48" s="8"/>
      <c r="E48" s="8"/>
      <c r="F48" s="8"/>
      <c r="J48" s="9"/>
      <c r="K48" s="9">
        <f>207913.97+230818.33+212260.66+219472.93</f>
        <v>870465.8899999999</v>
      </c>
      <c r="M48" s="17"/>
      <c r="N48" s="17"/>
      <c r="O48" s="17"/>
    </row>
    <row r="49" spans="1:15" s="4" customFormat="1" ht="15.75" x14ac:dyDescent="0.25">
      <c r="A49" s="7" t="s">
        <v>73</v>
      </c>
      <c r="K49" s="19">
        <f>4088.26+3790.11+2763.1+4318.1</f>
        <v>14959.570000000002</v>
      </c>
      <c r="M49" s="6"/>
      <c r="N49" s="6"/>
      <c r="O49" s="6"/>
    </row>
    <row r="50" spans="1:15" s="4" customFormat="1" ht="15.75" x14ac:dyDescent="0.25">
      <c r="A50" s="7" t="s">
        <v>74</v>
      </c>
      <c r="K50" s="20">
        <f>K48+K49-K45</f>
        <v>-109516.18000000017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75</v>
      </c>
      <c r="J52" s="4" t="s">
        <v>76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77</v>
      </c>
      <c r="I54" s="21"/>
      <c r="J54" s="4" t="s">
        <v>78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2020-02-05T10:29:59Z</dcterms:created>
  <dcterms:modified xsi:type="dcterms:W3CDTF">2020-02-05T10:34:49Z</dcterms:modified>
</cp:coreProperties>
</file>