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/>
  <c r="J25" i="1"/>
  <c r="K20" i="1"/>
  <c r="J20" i="1"/>
  <c r="K19" i="1"/>
  <c r="K11" i="1" s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4" i="1"/>
  <c r="K45" i="1" s="1"/>
  <c r="K50" i="1" s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<sst xmlns="http://schemas.openxmlformats.org/spreadsheetml/2006/main" count="79" uniqueCount="79">
  <si>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</si>
  <si>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д.54 корп. 1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</si>
  <si>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</si>
  <si>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</si>
  <si>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</si>
  <si>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</si>
  <si>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</si>
  <si>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</si>
  <si>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</si>
  <si>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</si>
  <si>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</si>
  <si>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</si>
  <si>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</si>
  <si>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</si>
  <si>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</si>
  <si>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</si>
  <si>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</si>
  <si>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</si>
  <si>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</si>
  <si>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</si>
  <si>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</si>
  <si>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</si>
  <si>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</si>
  <si>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</si>
  <si>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</si>
  <si>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</si>
  <si>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</si>
  <si>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</si>
  <si>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</si>
  <si>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</si>
  <si>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</si>
  <si>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</si>
  <si>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</si>
  <si>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</si>
  <si>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</si>
  <si>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</si>
  <si>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</si>
  <si>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</si>
  <si>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</si>
  <si>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</si>
  <si>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</si>
  <si>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</si>
  <si>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</si>
  <si>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</si>
  <si>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</si>
  <si>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</si>
  <si>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</si>
  <si>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</si>
  <si>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</si>
  <si>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</si>
  <si>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</si>
  <si>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</si>
  <si>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</si>
  <si>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Установка скамейки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</si>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</sst>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3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6.7109375" style="22" customWidth="1"/>
    <col min="14" max="14" width="14.285156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204107.45</v>
      </c>
      <c r="K4" s="9">
        <f>SUM(K5:K9)</f>
        <v>210741.4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11677*12</f>
        <v>140124</v>
      </c>
      <c r="K5" s="11">
        <f>34547.35+33597.02+40551.63+33477.21</f>
        <v>142173.21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42317.45</v>
      </c>
      <c r="K6" s="13">
        <f>ROUND(K5*30.2/100,2)</f>
        <v>42936.31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293*10+440*2</f>
        <v>3810</v>
      </c>
      <c r="K7" s="11">
        <f>5669.31+223.31+597.56+861.91</f>
        <v>7352.09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1407*10</f>
        <v>14070</v>
      </c>
      <c r="K8" s="11">
        <f>5007.98+3079.41+3892.83+1168.69</f>
        <v>13148.91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273*10+528*2</f>
        <v>3786</v>
      </c>
      <c r="K9" s="11">
        <f>2763.35+487.71+66.24+1813.58</f>
        <v>5130.8799999999992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133984</v>
      </c>
      <c r="K11" s="9">
        <f>SUM(K12:K19)</f>
        <v>135777.46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3939*10</f>
        <v>39390</v>
      </c>
      <c r="K12" s="11">
        <f>14334.09+9321.97+9985.35+3636.34</f>
        <v>37277.75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4140*10</f>
        <v>41400</v>
      </c>
      <c r="K13" s="11">
        <f>11783.56+14302.35+15785.46+5826.43</f>
        <v>47697.799999999996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294*10+308*2</f>
        <v>3556</v>
      </c>
      <c r="K14" s="11">
        <f>895.98+895.98+895.98+895.98</f>
        <v>3583.92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1607*10+1915*2</f>
        <v>19900</v>
      </c>
      <c r="K15" s="11">
        <f>5595.15+6008.93+5881.23+5042.68</f>
        <v>22527.989999999998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23850</f>
        <v>23850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141*12</f>
        <v>1692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2025*2</f>
        <v>4050</v>
      </c>
      <c r="K18" s="11"/>
      <c r="M18" s="6"/>
      <c r="N18" s="6"/>
      <c r="O18" s="6"/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6" t="s">
        <v>43</v>
      </c>
      <c r="C25" s="16"/>
      <c r="D25" s="16"/>
      <c r="J25" s="9">
        <f>18960*12</f>
        <v>227520</v>
      </c>
      <c r="K25" s="9">
        <f>SUM(K26:K30)</f>
        <v>147795.5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0+26409.16+29468.21+2152.94</f>
        <v>58030.31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14848.93+12544.83+12519.11+13639.64</f>
        <v>53552.51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3482.22+3533.3+3446.85+6150.31</f>
        <v>16612.68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f>200*51</f>
        <v>10200</v>
      </c>
      <c r="M29" s="6"/>
      <c r="N29" s="6"/>
      <c r="O29" s="6"/>
    </row>
    <row r="30" spans="1:15" s="4" customFormat="1" ht="15" x14ac:dyDescent="0.2">
      <c r="B30" s="4" t="s">
        <v>52</v>
      </c>
      <c r="C30" s="15" t="s">
        <v>53</v>
      </c>
      <c r="D30" s="15"/>
      <c r="E30" s="15"/>
      <c r="F30" s="15"/>
      <c r="G30" s="10"/>
      <c r="H30" s="10"/>
      <c r="J30" s="11"/>
      <c r="K30" s="11">
        <v>9400</v>
      </c>
    </row>
    <row r="31" spans="1:15" s="4" customFormat="1" ht="15" x14ac:dyDescent="0.2">
      <c r="B31" s="4" t="s">
        <v>54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55</v>
      </c>
      <c r="B32" s="16" t="s">
        <v>56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57</v>
      </c>
      <c r="C33" s="10" t="s">
        <v>58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59</v>
      </c>
      <c r="C34" s="10" t="s">
        <v>60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6"/>
      <c r="C35" s="16"/>
      <c r="D35" s="16"/>
      <c r="J35" s="9"/>
      <c r="K35" s="9"/>
      <c r="M35" s="6"/>
      <c r="N35" s="6"/>
      <c r="O35" s="6"/>
    </row>
    <row r="36" spans="1:15" s="4" customFormat="1" ht="15.75" x14ac:dyDescent="0.25">
      <c r="A36" s="7" t="s">
        <v>61</v>
      </c>
      <c r="B36" s="8" t="s">
        <v>62</v>
      </c>
      <c r="C36" s="8"/>
      <c r="D36" s="8"/>
      <c r="E36" s="8"/>
      <c r="J36" s="9">
        <f>4470*10+5470*2</f>
        <v>55640</v>
      </c>
      <c r="K36" s="9">
        <f>15165.15+12748.7+14355.26+4592.29+11242.06</f>
        <v>58103.46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63</v>
      </c>
      <c r="B38" s="8" t="s">
        <v>64</v>
      </c>
      <c r="C38" s="8"/>
      <c r="D38" s="8"/>
      <c r="E38" s="8"/>
      <c r="F38" s="8"/>
      <c r="J38" s="9">
        <f>9120*10+12420*2</f>
        <v>116040</v>
      </c>
      <c r="K38" s="9">
        <f>29857.8+30747.61+27896.34+9668.79+22783.4</f>
        <v>120953.94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65</v>
      </c>
      <c r="B40" s="7" t="s">
        <v>66</v>
      </c>
      <c r="J40" s="9">
        <f>1340*12</f>
        <v>16080</v>
      </c>
      <c r="K40" s="9">
        <f>14060.44+247.97+7.05+0</f>
        <v>14315.46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67</v>
      </c>
      <c r="B42" s="7" t="s">
        <v>68</v>
      </c>
      <c r="J42" s="9">
        <f>7940*10+8220*2</f>
        <v>95840</v>
      </c>
      <c r="K42" s="9">
        <f>23764.44+23764.44+23156.17+24645.42</f>
        <v>95330.469999999987</v>
      </c>
      <c r="M42" s="17"/>
      <c r="N42" s="17"/>
      <c r="O42" s="17"/>
    </row>
    <row r="43" spans="1:15" s="4" customFormat="1" ht="15.75" x14ac:dyDescent="0.25">
      <c r="B43" s="7" t="s">
        <v>69</v>
      </c>
      <c r="J43" s="9">
        <f>J4+J11+J20+J25+J32+J36+J38+J40+J42</f>
        <v>849211.45</v>
      </c>
      <c r="K43" s="9">
        <f>K4+K11+K20+K25+K32+K36+K38+K40+K42</f>
        <v>783017.69</v>
      </c>
      <c r="M43" s="6"/>
      <c r="N43" s="6"/>
      <c r="O43" s="6"/>
    </row>
    <row r="44" spans="1:15" s="4" customFormat="1" ht="15.75" x14ac:dyDescent="0.25">
      <c r="B44" s="7" t="s">
        <v>70</v>
      </c>
      <c r="J44" s="11">
        <f>ROUND(J43*7/100,2)</f>
        <v>59444.800000000003</v>
      </c>
      <c r="K44" s="11">
        <f>ROUND(K43*7/100,2)</f>
        <v>54811.24</v>
      </c>
      <c r="M44" s="6"/>
      <c r="N44" s="6"/>
      <c r="O44" s="6"/>
    </row>
    <row r="45" spans="1:15" s="4" customFormat="1" ht="15.75" x14ac:dyDescent="0.25">
      <c r="B45" s="8" t="s">
        <v>71</v>
      </c>
      <c r="C45" s="8"/>
      <c r="D45" s="8"/>
      <c r="J45" s="9">
        <f>SUM(J43:J44)</f>
        <v>908656.25</v>
      </c>
      <c r="K45" s="9">
        <f>SUM(K43:K44)</f>
        <v>837828.92999999993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72</v>
      </c>
      <c r="B47" s="8"/>
      <c r="C47" s="8"/>
      <c r="D47" s="8"/>
      <c r="J47" s="9"/>
      <c r="K47" s="9">
        <f>223697.48+223697.58+224564.37+218402.29</f>
        <v>890361.72</v>
      </c>
      <c r="M47" s="17"/>
      <c r="N47" s="17"/>
      <c r="O47" s="17"/>
    </row>
    <row r="48" spans="1:15" s="7" customFormat="1" ht="15.75" x14ac:dyDescent="0.25">
      <c r="A48" s="8" t="s">
        <v>73</v>
      </c>
      <c r="B48" s="8"/>
      <c r="C48" s="8"/>
      <c r="D48" s="8"/>
      <c r="E48" s="8"/>
      <c r="F48" s="8"/>
      <c r="J48" s="9"/>
      <c r="K48" s="9">
        <f>204888.97+215127.27+285410.64+224582.25</f>
        <v>930009.13</v>
      </c>
      <c r="M48" s="17"/>
      <c r="N48" s="17"/>
      <c r="O48" s="17"/>
    </row>
    <row r="49" spans="1:15" s="4" customFormat="1" ht="15.75" x14ac:dyDescent="0.25">
      <c r="A49" s="7" t="s">
        <v>74</v>
      </c>
      <c r="K49" s="19">
        <f>4108.17+3835.31+2781.82+4357.59</f>
        <v>15082.89</v>
      </c>
      <c r="M49" s="6"/>
      <c r="N49" s="6"/>
      <c r="O49" s="6"/>
    </row>
    <row r="50" spans="1:15" s="4" customFormat="1" ht="15.75" x14ac:dyDescent="0.25">
      <c r="A50" s="7" t="s">
        <v>75</v>
      </c>
      <c r="K50" s="20">
        <f>K48+K49-K45</f>
        <v>107263.09000000008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76</v>
      </c>
      <c r="J52" s="4" t="s">
        <v>77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78</v>
      </c>
      <c r="I54" s="21"/>
      <c r="J54" s="21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2020-02-05T10:31:49Z</dcterms:created>
  <dcterms:modified xsi:type="dcterms:W3CDTF">2020-02-05T10:37:13Z</dcterms:modified>
</cp:coreProperties>
</file>