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Отчеты выполненных работ\"/>
    </mc:Choice>
  </mc:AlternateContent>
  <bookViews>
    <workbookView xWindow="0" yWindow="0" windowWidth="19200" windowHeight="11595"/>
  </bookViews>
  <sheets>
    <sheet name="30-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  <c r="K48" i="1"/>
  <c r="K46" i="1"/>
  <c r="K41" i="1"/>
  <c r="J41" i="1"/>
  <c r="K39" i="1"/>
  <c r="J39" i="1"/>
  <c r="K37" i="1"/>
  <c r="J37" i="1"/>
  <c r="K35" i="1"/>
  <c r="J35" i="1"/>
  <c r="K33" i="1"/>
  <c r="K31" i="1"/>
  <c r="K28" i="1"/>
  <c r="K27" i="1"/>
  <c r="K26" i="1"/>
  <c r="K25" i="1"/>
  <c r="K24" i="1" s="1"/>
  <c r="J24" i="1"/>
  <c r="K19" i="1"/>
  <c r="J19" i="1"/>
  <c r="J18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9" i="1"/>
  <c r="J9" i="1"/>
  <c r="K8" i="1"/>
  <c r="J8" i="1"/>
  <c r="K7" i="1"/>
  <c r="J7" i="1"/>
  <c r="K5" i="1"/>
  <c r="K6" i="1" s="1"/>
  <c r="K4" i="1" s="1"/>
  <c r="K42" i="1" s="1"/>
  <c r="J5" i="1"/>
  <c r="J6" i="1" s="1"/>
  <c r="J4" i="1" s="1"/>
  <c r="J42" i="1" s="1"/>
  <c r="K44" i="1" l="1"/>
  <c r="K43" i="1"/>
  <c r="J44" i="1"/>
  <c r="J43" i="1"/>
  <c r="K50" i="1"/>
</calcChain>
</file>

<file path=xl/sharedStrings.xml><?xml version="1.0" encoding="utf-8"?>
<sst xmlns="http://schemas.openxmlformats.org/spreadsheetml/2006/main" count="77" uniqueCount="77">
  <si>
    <t xml:space="preserve">ОТЧЁТ по расходам на обслуживание </t>
  </si>
  <si>
    <t xml:space="preserve"> д.30 корп. 2 по ул. Зубковой за январь-декабрь 2018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</si>
  <si>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</si>
  <si>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</si>
  <si>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</si>
  <si>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</si>
  <si>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</si>
  <si>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</t>
  </si>
  <si>
    <t>1.2.</t>
  </si>
  <si>
    <t>Начисление на зарплату 20.2%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</si>
  <si>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</si>
  <si>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</si>
  <si>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</si>
  <si>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</si>
  <si>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</si>
  <si>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</si>
  <si>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</si>
  <si>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</si>
  <si>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</si>
  <si>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</si>
  <si>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</si>
  <si>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</si>
  <si>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</si>
  <si>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</si>
  <si>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</si>
  <si>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</si>
  <si>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</si>
  <si>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</si>
  <si>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</si>
  <si>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</si>
  <si>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</si>
  <si>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>Тех.диагностика ВДГО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</si>
  <si>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</si>
  <si>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</si>
  <si>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</si>
  <si>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</si>
  <si>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</si>
  <si>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</si>
  <si>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</si>
  <si>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</si>
  <si>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</si>
  <si>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</si>
  <si>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</si>
  <si>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</si>
  <si>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</si>
  <si>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</si>
  <si>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</si>
  <si>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</si>
  <si>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</si>
  <si>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</si>
  <si>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</si>
  <si>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4.6.</t>
  </si>
  <si>
    <t>5.</t>
  </si>
  <si>
    <t>Затраты на упол. представителя дома</t>
  </si>
  <si>
    <t>5.1.</t>
  </si>
  <si>
    <t>Зарплата упол. представителя дома</t>
  </si>
  <si>
    <t>5.2.</t>
  </si>
  <si>
    <t>Начисления на зарплату 20,2%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</si>
  <si>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</si>
  <si>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</si>
  <si>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</si>
  <si>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</si>
  <si>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</si>
  <si>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</si>
  <si>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9.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</si>
  <si>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</si>
  <si>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</si>
  <si>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</si>
  <si>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</si>
  <si>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</si>
  <si>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</si>
  <si>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Поступления прочие:</t>
  </si>
  <si>
    <t>Поступления - расходы:</t>
  </si>
  <si>
    <t>Директор ООО "Вектор Плюс"</t>
  </si>
  <si>
    <t>Радин В. Е.</t>
  </si>
  <si>
    <t>Председатель совета дома</t>
  </si>
  <si>
    <t>Юрчихина Л. 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</si>
</sst>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1" xfId="0" applyNumberFormat="1" applyFont="1" applyBorder="1"/>
    <xf numFmtId="0" fontId="2" fillId="0" borderId="0" xfId="0" applyFont="1" applyAlignment="1">
      <alignment horizontal="left"/>
    </xf>
    <xf numFmtId="0" fontId="3" fillId="0" borderId="0" xfId="0" applyFont="1" applyAlignment="1"/>
    <xf numFmtId="4" fontId="3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4" fillId="0" borderId="0" xfId="0" applyFont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O177"/>
  <sheetViews>
    <sheetView tabSelected="1" topLeftCell="A20" workbookViewId="0">
      <selection activeCell="L1" sqref="L1:M65536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85546875" customWidth="1"/>
    <col min="13" max="13" width="16.7109375" style="21" customWidth="1"/>
    <col min="14" max="14" width="13.85546875" style="21" customWidth="1"/>
    <col min="15" max="15" width="9.140625" style="21"/>
  </cols>
  <sheetData>
    <row r="1" spans="1:15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3"/>
      <c r="N1" s="3"/>
      <c r="O1" s="3"/>
    </row>
    <row r="2" spans="1:15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M2" s="3"/>
      <c r="N2" s="3"/>
      <c r="O2" s="3"/>
    </row>
    <row r="3" spans="1:15" s="4" customFormat="1" ht="15.75" x14ac:dyDescent="0.25">
      <c r="J3" s="5" t="s">
        <v>2</v>
      </c>
      <c r="K3" s="5" t="s">
        <v>3</v>
      </c>
      <c r="M3" s="6"/>
      <c r="N3" s="6"/>
      <c r="O3" s="6"/>
    </row>
    <row r="4" spans="1:15" s="4" customFormat="1" ht="15.75" x14ac:dyDescent="0.25">
      <c r="A4" s="7" t="s">
        <v>4</v>
      </c>
      <c r="B4" s="8" t="s">
        <v>5</v>
      </c>
      <c r="C4" s="8"/>
      <c r="D4" s="8"/>
      <c r="E4" s="8"/>
      <c r="F4" s="8"/>
      <c r="G4" s="8"/>
      <c r="H4" s="8"/>
      <c r="J4" s="9">
        <f>SUM(J5:J9)</f>
        <v>176981.6</v>
      </c>
      <c r="K4" s="9">
        <f>SUM(K5:K9)</f>
        <v>186423.13999999998</v>
      </c>
      <c r="M4" s="6"/>
      <c r="N4" s="6"/>
      <c r="O4" s="6"/>
    </row>
    <row r="5" spans="1:15" s="4" customFormat="1" ht="15" x14ac:dyDescent="0.2">
      <c r="B5" s="4" t="s">
        <v>6</v>
      </c>
      <c r="C5" s="10" t="s">
        <v>7</v>
      </c>
      <c r="D5" s="10"/>
      <c r="E5" s="10"/>
      <c r="F5" s="10"/>
      <c r="J5" s="11">
        <f>10674*10+10931*2</f>
        <v>128602</v>
      </c>
      <c r="K5" s="11">
        <f>31388.45+36027.17+28020.31+31346.68</f>
        <v>126782.60999999999</v>
      </c>
      <c r="M5" s="6"/>
      <c r="N5" s="6"/>
      <c r="O5" s="6"/>
    </row>
    <row r="6" spans="1:15" s="4" customFormat="1" ht="15" x14ac:dyDescent="0.2">
      <c r="B6" s="4" t="s">
        <v>8</v>
      </c>
      <c r="C6" s="12" t="s">
        <v>9</v>
      </c>
      <c r="D6" s="12"/>
      <c r="E6" s="12"/>
      <c r="F6" s="12"/>
      <c r="J6" s="13">
        <f>ROUND(J5*0.202,2)</f>
        <v>25977.599999999999</v>
      </c>
      <c r="K6" s="13">
        <f>ROUND(K5*0.202,2)</f>
        <v>25610.09</v>
      </c>
      <c r="M6" s="6"/>
      <c r="N6" s="6"/>
      <c r="O6" s="6"/>
    </row>
    <row r="7" spans="1:15" s="4" customFormat="1" ht="15" x14ac:dyDescent="0.2">
      <c r="B7" s="4" t="s">
        <v>10</v>
      </c>
      <c r="C7" s="12" t="s">
        <v>11</v>
      </c>
      <c r="D7" s="12"/>
      <c r="E7" s="12"/>
      <c r="J7" s="11">
        <f>292*12</f>
        <v>3504</v>
      </c>
      <c r="K7" s="11">
        <f>2881.56+5589.91+1567.56+264.9</f>
        <v>10303.929999999998</v>
      </c>
      <c r="M7" s="6"/>
      <c r="N7" s="6"/>
      <c r="O7" s="6"/>
    </row>
    <row r="8" spans="1:15" s="4" customFormat="1" ht="15" x14ac:dyDescent="0.2">
      <c r="B8" s="4" t="s">
        <v>12</v>
      </c>
      <c r="C8" s="4" t="s">
        <v>13</v>
      </c>
      <c r="J8" s="11">
        <f>1315*10+1242*2</f>
        <v>15634</v>
      </c>
      <c r="K8" s="11">
        <f>4008.84+4098.76+4811.43+4610.14</f>
        <v>17529.170000000002</v>
      </c>
      <c r="M8" s="6"/>
      <c r="N8" s="6"/>
      <c r="O8" s="6"/>
    </row>
    <row r="9" spans="1:15" s="4" customFormat="1" ht="15" x14ac:dyDescent="0.2">
      <c r="B9" s="4" t="s">
        <v>14</v>
      </c>
      <c r="C9" s="4" t="s">
        <v>15</v>
      </c>
      <c r="J9" s="11">
        <f>272*12</f>
        <v>3264</v>
      </c>
      <c r="K9" s="11">
        <f>1273.63+597.33+1881.15+2445.23</f>
        <v>6197.34</v>
      </c>
      <c r="M9" s="6"/>
      <c r="N9" s="6"/>
      <c r="O9" s="6"/>
    </row>
    <row r="10" spans="1:15" s="4" customFormat="1" ht="15" x14ac:dyDescent="0.2">
      <c r="J10" s="11"/>
      <c r="K10" s="11"/>
      <c r="M10" s="6"/>
      <c r="N10" s="6"/>
      <c r="O10" s="6"/>
    </row>
    <row r="11" spans="1:15" s="4" customFormat="1" ht="15.75" x14ac:dyDescent="0.25">
      <c r="A11" s="7" t="s">
        <v>16</v>
      </c>
      <c r="B11" s="8" t="s">
        <v>17</v>
      </c>
      <c r="C11" s="8"/>
      <c r="D11" s="8"/>
      <c r="E11" s="8"/>
      <c r="F11" s="8"/>
      <c r="J11" s="9">
        <f>SUM(J12:J18)</f>
        <v>135738</v>
      </c>
      <c r="K11" s="9">
        <f>SUM(K12:K18)</f>
        <v>152833.72</v>
      </c>
      <c r="M11" s="6"/>
      <c r="N11" s="6"/>
      <c r="O11" s="6"/>
    </row>
    <row r="12" spans="1:15" s="4" customFormat="1" ht="15" x14ac:dyDescent="0.2">
      <c r="B12" s="14" t="s">
        <v>18</v>
      </c>
      <c r="C12" s="12" t="s">
        <v>19</v>
      </c>
      <c r="D12" s="12"/>
      <c r="E12" s="14"/>
      <c r="F12" s="14"/>
      <c r="J12" s="11">
        <f>3682*10+3476*2</f>
        <v>43772</v>
      </c>
      <c r="K12" s="11">
        <f>12716.79+12420.79+12745.56+12745.56</f>
        <v>50628.7</v>
      </c>
      <c r="M12" s="6"/>
      <c r="N12" s="6"/>
      <c r="O12" s="6"/>
    </row>
    <row r="13" spans="1:15" s="4" customFormat="1" ht="15" x14ac:dyDescent="0.2">
      <c r="B13" s="4" t="s">
        <v>20</v>
      </c>
      <c r="C13" s="12" t="s">
        <v>21</v>
      </c>
      <c r="D13" s="12"/>
      <c r="E13" s="12"/>
      <c r="J13" s="11">
        <f>3709*10+3654*2</f>
        <v>44398</v>
      </c>
      <c r="K13" s="11">
        <f>13304.26+13961.85+14434.77+13853</f>
        <v>55553.880000000005</v>
      </c>
      <c r="M13" s="6"/>
      <c r="N13" s="6"/>
      <c r="O13" s="6"/>
    </row>
    <row r="14" spans="1:15" s="4" customFormat="1" ht="15" x14ac:dyDescent="0.2">
      <c r="B14" s="4" t="s">
        <v>22</v>
      </c>
      <c r="C14" s="12" t="s">
        <v>23</v>
      </c>
      <c r="D14" s="12"/>
      <c r="E14" s="12"/>
      <c r="F14" s="12"/>
      <c r="J14" s="11">
        <f>292*12</f>
        <v>3504</v>
      </c>
      <c r="K14" s="11">
        <f>877.41+877.41+877.41+877.41</f>
        <v>3509.64</v>
      </c>
      <c r="M14" s="6"/>
      <c r="N14" s="6"/>
      <c r="O14" s="6"/>
    </row>
    <row r="15" spans="1:15" s="4" customFormat="1" ht="15" x14ac:dyDescent="0.2">
      <c r="B15" s="4" t="s">
        <v>24</v>
      </c>
      <c r="C15" s="12" t="s">
        <v>25</v>
      </c>
      <c r="D15" s="12"/>
      <c r="E15" s="12"/>
      <c r="F15" s="12"/>
      <c r="G15" s="12"/>
      <c r="H15" s="12"/>
      <c r="J15" s="11">
        <f>1420*10+1601*2</f>
        <v>17402</v>
      </c>
      <c r="K15" s="11">
        <f>5348.92+5171.55+5918.51+4745.52</f>
        <v>21184.500000000004</v>
      </c>
      <c r="M15" s="6"/>
      <c r="N15" s="6"/>
      <c r="O15" s="6"/>
    </row>
    <row r="16" spans="1:15" s="4" customFormat="1" ht="15" x14ac:dyDescent="0.2">
      <c r="B16" s="4" t="s">
        <v>26</v>
      </c>
      <c r="C16" s="12" t="s">
        <v>27</v>
      </c>
      <c r="D16" s="12"/>
      <c r="E16" s="12"/>
      <c r="F16" s="12"/>
      <c r="J16" s="11">
        <f>1965*12</f>
        <v>23580</v>
      </c>
      <c r="K16" s="11">
        <f>21957+0+0+0</f>
        <v>21957</v>
      </c>
      <c r="M16" s="6"/>
      <c r="N16" s="6"/>
      <c r="O16" s="6"/>
    </row>
    <row r="17" spans="1:15" s="4" customFormat="1" ht="15" x14ac:dyDescent="0.2">
      <c r="B17" s="4" t="s">
        <v>28</v>
      </c>
      <c r="C17" s="14" t="s">
        <v>29</v>
      </c>
      <c r="D17" s="14"/>
      <c r="E17" s="14"/>
      <c r="F17" s="14"/>
      <c r="J17" s="11">
        <f>140*2</f>
        <v>280</v>
      </c>
      <c r="K17" s="11">
        <v>0</v>
      </c>
    </row>
    <row r="18" spans="1:15" s="4" customFormat="1" ht="15" x14ac:dyDescent="0.2">
      <c r="B18" s="4" t="s">
        <v>30</v>
      </c>
      <c r="C18" s="14" t="s">
        <v>31</v>
      </c>
      <c r="D18" s="14"/>
      <c r="E18" s="14"/>
      <c r="F18" s="14"/>
      <c r="J18" s="11">
        <f>1401*2</f>
        <v>2802</v>
      </c>
      <c r="K18" s="11">
        <v>0</v>
      </c>
    </row>
    <row r="19" spans="1:15" s="4" customFormat="1" ht="15.75" x14ac:dyDescent="0.25">
      <c r="A19" s="7" t="s">
        <v>32</v>
      </c>
      <c r="B19" s="8" t="s">
        <v>33</v>
      </c>
      <c r="C19" s="8"/>
      <c r="D19" s="8"/>
      <c r="E19" s="8"/>
      <c r="F19" s="8"/>
      <c r="G19" s="8"/>
      <c r="H19" s="8"/>
      <c r="J19" s="9">
        <f>SUM(J20:J22)</f>
        <v>0</v>
      </c>
      <c r="K19" s="9">
        <f>SUM(K20:K22)</f>
        <v>0</v>
      </c>
      <c r="M19" s="6"/>
      <c r="N19" s="6"/>
      <c r="O19" s="6"/>
    </row>
    <row r="20" spans="1:15" s="4" customFormat="1" ht="15" x14ac:dyDescent="0.2">
      <c r="B20" s="14" t="s">
        <v>34</v>
      </c>
      <c r="C20" s="12" t="s">
        <v>35</v>
      </c>
      <c r="D20" s="12"/>
      <c r="E20" s="12"/>
      <c r="F20" s="12"/>
      <c r="G20" s="12"/>
      <c r="J20" s="11">
        <v>0</v>
      </c>
      <c r="K20" s="11">
        <v>0</v>
      </c>
      <c r="M20" s="6"/>
      <c r="N20" s="6"/>
      <c r="O20" s="6"/>
    </row>
    <row r="21" spans="1:15" s="4" customFormat="1" ht="15" x14ac:dyDescent="0.2">
      <c r="B21" s="14" t="s">
        <v>36</v>
      </c>
      <c r="C21" s="12" t="s">
        <v>37</v>
      </c>
      <c r="D21" s="12"/>
      <c r="E21" s="12"/>
      <c r="F21" s="12"/>
      <c r="G21" s="12"/>
      <c r="H21" s="10"/>
      <c r="J21" s="11">
        <v>0</v>
      </c>
      <c r="K21" s="11">
        <v>0</v>
      </c>
      <c r="M21" s="6"/>
      <c r="N21" s="6"/>
      <c r="O21" s="6"/>
    </row>
    <row r="22" spans="1:15" s="4" customFormat="1" ht="15" x14ac:dyDescent="0.2">
      <c r="B22" s="4" t="s">
        <v>38</v>
      </c>
      <c r="C22" s="4" t="s">
        <v>39</v>
      </c>
      <c r="J22" s="11">
        <v>0</v>
      </c>
      <c r="K22" s="11">
        <v>0</v>
      </c>
      <c r="M22" s="6"/>
      <c r="N22" s="6"/>
      <c r="O22" s="6"/>
    </row>
    <row r="23" spans="1:15" s="4" customFormat="1" ht="15" x14ac:dyDescent="0.2">
      <c r="J23" s="11"/>
      <c r="K23" s="11"/>
      <c r="M23" s="6"/>
      <c r="N23" s="6"/>
      <c r="O23" s="6"/>
    </row>
    <row r="24" spans="1:15" s="4" customFormat="1" ht="15.75" x14ac:dyDescent="0.25">
      <c r="A24" s="7" t="s">
        <v>40</v>
      </c>
      <c r="B24" s="15" t="s">
        <v>41</v>
      </c>
      <c r="C24" s="15"/>
      <c r="D24" s="15"/>
      <c r="J24" s="9">
        <f>21340*10+20640*2</f>
        <v>254680</v>
      </c>
      <c r="K24" s="9">
        <f>SUM(K25:K29)</f>
        <v>239642.82</v>
      </c>
      <c r="M24" s="6"/>
      <c r="N24" s="6"/>
      <c r="O24" s="6"/>
    </row>
    <row r="25" spans="1:15" s="4" customFormat="1" ht="15" x14ac:dyDescent="0.2">
      <c r="B25" s="4" t="s">
        <v>42</v>
      </c>
      <c r="C25" s="10" t="s">
        <v>43</v>
      </c>
      <c r="D25" s="10"/>
      <c r="J25" s="11"/>
      <c r="K25" s="11">
        <f>17647.9+30338.94+101819.03+24023.28</f>
        <v>173829.15</v>
      </c>
      <c r="M25" s="6"/>
      <c r="N25" s="6"/>
      <c r="O25" s="6"/>
    </row>
    <row r="26" spans="1:15" s="4" customFormat="1" ht="15" x14ac:dyDescent="0.2">
      <c r="B26" s="4" t="s">
        <v>44</v>
      </c>
      <c r="C26" s="12" t="s">
        <v>45</v>
      </c>
      <c r="D26" s="12"/>
      <c r="E26" s="12"/>
      <c r="F26" s="12"/>
      <c r="G26" s="12"/>
      <c r="J26" s="11"/>
      <c r="K26" s="11">
        <f>14514.19+11088.09+12579.75+12562.13</f>
        <v>50744.159999999996</v>
      </c>
      <c r="M26" s="6"/>
      <c r="N26" s="6"/>
      <c r="O26" s="6"/>
    </row>
    <row r="27" spans="1:15" s="4" customFormat="1" ht="15" x14ac:dyDescent="0.2">
      <c r="B27" s="4" t="s">
        <v>46</v>
      </c>
      <c r="C27" s="12" t="s">
        <v>47</v>
      </c>
      <c r="D27" s="12"/>
      <c r="E27" s="12"/>
      <c r="F27" s="12"/>
      <c r="G27" s="10"/>
      <c r="H27" s="10"/>
      <c r="J27" s="11"/>
      <c r="K27" s="11">
        <f>4331.1+3285.97+4180.84+3271.6</f>
        <v>15069.51</v>
      </c>
      <c r="M27" s="6"/>
      <c r="N27" s="6"/>
      <c r="O27" s="6"/>
    </row>
    <row r="28" spans="1:15" s="4" customFormat="1" ht="15" x14ac:dyDescent="0.2">
      <c r="B28" s="4" t="s">
        <v>48</v>
      </c>
      <c r="C28" s="14" t="s">
        <v>49</v>
      </c>
      <c r="D28" s="14"/>
      <c r="E28" s="14"/>
      <c r="F28" s="14"/>
      <c r="G28" s="10"/>
      <c r="H28" s="10"/>
      <c r="J28" s="11"/>
      <c r="K28" s="11">
        <f>185*0</f>
        <v>0</v>
      </c>
      <c r="M28" s="6"/>
      <c r="N28" s="6"/>
      <c r="O28" s="6"/>
    </row>
    <row r="29" spans="1:15" s="4" customFormat="1" ht="15" x14ac:dyDescent="0.2">
      <c r="B29" s="4" t="s">
        <v>50</v>
      </c>
      <c r="C29" s="14"/>
      <c r="D29" s="14"/>
      <c r="E29" s="14"/>
      <c r="F29" s="14"/>
      <c r="G29" s="10"/>
      <c r="H29" s="10"/>
      <c r="J29" s="11"/>
      <c r="K29" s="11"/>
    </row>
    <row r="30" spans="1:15" s="4" customFormat="1" ht="15" x14ac:dyDescent="0.2">
      <c r="B30" s="4" t="s">
        <v>51</v>
      </c>
      <c r="C30" s="14"/>
      <c r="D30" s="14"/>
      <c r="E30" s="14"/>
      <c r="F30" s="14"/>
      <c r="G30" s="10"/>
      <c r="H30" s="10"/>
      <c r="J30" s="11"/>
      <c r="K30" s="11"/>
    </row>
    <row r="31" spans="1:15" s="4" customFormat="1" ht="15.75" x14ac:dyDescent="0.25">
      <c r="A31" s="7" t="s">
        <v>52</v>
      </c>
      <c r="B31" s="15" t="s">
        <v>53</v>
      </c>
      <c r="C31" s="15"/>
      <c r="D31" s="15"/>
      <c r="J31" s="9">
        <v>0</v>
      </c>
      <c r="K31" s="9">
        <f>K32+K33</f>
        <v>0</v>
      </c>
      <c r="M31" s="6"/>
      <c r="N31" s="6"/>
      <c r="O31" s="6"/>
    </row>
    <row r="32" spans="1:15" s="4" customFormat="1" ht="15.75" x14ac:dyDescent="0.25">
      <c r="A32" s="7"/>
      <c r="B32" s="10" t="s">
        <v>54</v>
      </c>
      <c r="C32" s="10" t="s">
        <v>55</v>
      </c>
      <c r="D32" s="10"/>
      <c r="J32" s="9">
        <v>0</v>
      </c>
      <c r="K32" s="11">
        <v>0</v>
      </c>
      <c r="M32" s="6"/>
      <c r="N32" s="6"/>
      <c r="O32" s="6"/>
    </row>
    <row r="33" spans="1:15" s="4" customFormat="1" ht="15.75" x14ac:dyDescent="0.25">
      <c r="A33" s="7"/>
      <c r="B33" s="10" t="s">
        <v>56</v>
      </c>
      <c r="C33" s="10" t="s">
        <v>57</v>
      </c>
      <c r="D33" s="10"/>
      <c r="J33" s="9">
        <v>0</v>
      </c>
      <c r="K33" s="11">
        <f>K32*0.202</f>
        <v>0</v>
      </c>
      <c r="M33" s="6"/>
      <c r="N33" s="6"/>
      <c r="O33" s="6"/>
    </row>
    <row r="34" spans="1:15" s="4" customFormat="1" ht="15.75" x14ac:dyDescent="0.25">
      <c r="A34" s="7"/>
      <c r="B34" s="10"/>
      <c r="C34" s="10"/>
      <c r="D34" s="10"/>
      <c r="J34" s="9"/>
      <c r="K34" s="11"/>
      <c r="M34" s="6"/>
      <c r="N34" s="6"/>
      <c r="O34" s="6"/>
    </row>
    <row r="35" spans="1:15" s="4" customFormat="1" ht="15.75" x14ac:dyDescent="0.25">
      <c r="A35" s="7" t="s">
        <v>58</v>
      </c>
      <c r="B35" s="8" t="s">
        <v>59</v>
      </c>
      <c r="C35" s="8"/>
      <c r="D35" s="8"/>
      <c r="E35" s="8"/>
      <c r="J35" s="9">
        <f>4450*12</f>
        <v>53400</v>
      </c>
      <c r="K35" s="9">
        <f>13740.13+15119.49+13130.44+4935.98+10877.36</f>
        <v>57803.399999999994</v>
      </c>
      <c r="M35" s="6"/>
      <c r="N35" s="6"/>
      <c r="O35" s="6"/>
    </row>
    <row r="36" spans="1:15" s="4" customFormat="1" ht="15" x14ac:dyDescent="0.2">
      <c r="J36" s="11"/>
      <c r="K36" s="11"/>
      <c r="M36" s="6"/>
      <c r="N36" s="6"/>
      <c r="O36" s="6"/>
    </row>
    <row r="37" spans="1:15" s="4" customFormat="1" ht="15.75" x14ac:dyDescent="0.25">
      <c r="A37" s="7" t="s">
        <v>60</v>
      </c>
      <c r="B37" s="8" t="s">
        <v>61</v>
      </c>
      <c r="C37" s="8"/>
      <c r="D37" s="8"/>
      <c r="E37" s="8"/>
      <c r="F37" s="8"/>
      <c r="J37" s="9">
        <f>7930*12</f>
        <v>95160</v>
      </c>
      <c r="K37" s="9">
        <f>24378.37+23948.69+27670.71+9742.69+15594.49</f>
        <v>101334.95</v>
      </c>
      <c r="M37" s="6"/>
      <c r="N37" s="6"/>
      <c r="O37" s="6"/>
    </row>
    <row r="38" spans="1:15" s="4" customFormat="1" ht="15" x14ac:dyDescent="0.2">
      <c r="J38" s="11"/>
      <c r="K38" s="11"/>
      <c r="M38" s="6"/>
      <c r="N38" s="6"/>
      <c r="O38" s="6"/>
    </row>
    <row r="39" spans="1:15" s="4" customFormat="1" ht="15.75" x14ac:dyDescent="0.25">
      <c r="A39" s="7" t="s">
        <v>62</v>
      </c>
      <c r="B39" s="7" t="s">
        <v>63</v>
      </c>
      <c r="J39" s="9">
        <f>1340*12</f>
        <v>16080</v>
      </c>
      <c r="K39" s="9">
        <f>14429.29+871.94+0+0</f>
        <v>15301.230000000001</v>
      </c>
      <c r="M39" s="6"/>
      <c r="N39" s="6"/>
      <c r="O39" s="6"/>
    </row>
    <row r="40" spans="1:15" s="4" customFormat="1" ht="15.75" x14ac:dyDescent="0.25">
      <c r="A40" s="7"/>
      <c r="B40" s="7"/>
      <c r="J40" s="9"/>
      <c r="K40" s="9"/>
      <c r="M40" s="6"/>
      <c r="N40" s="6"/>
      <c r="O40" s="6"/>
    </row>
    <row r="41" spans="1:15" s="7" customFormat="1" ht="15.75" x14ac:dyDescent="0.25">
      <c r="A41" s="7" t="s">
        <v>64</v>
      </c>
      <c r="B41" s="7" t="s">
        <v>65</v>
      </c>
      <c r="J41" s="9">
        <f>7530*10+7940*2</f>
        <v>91180</v>
      </c>
      <c r="K41" s="9">
        <f>22550.15+22550.19+21910.49+23382.08</f>
        <v>90392.91</v>
      </c>
      <c r="M41" s="16"/>
      <c r="N41" s="16"/>
      <c r="O41" s="16"/>
    </row>
    <row r="42" spans="1:15" s="4" customFormat="1" ht="15.75" x14ac:dyDescent="0.25">
      <c r="B42" s="7" t="s">
        <v>66</v>
      </c>
      <c r="J42" s="9">
        <f>J4+J11+J19+J24+J29+J35+J37+J39+J41</f>
        <v>823219.6</v>
      </c>
      <c r="K42" s="9">
        <f>K4+K11+K19+K24+K31+K35+K37+K39+K41</f>
        <v>843732.16999999993</v>
      </c>
      <c r="M42" s="6"/>
      <c r="N42" s="6"/>
      <c r="O42" s="6"/>
    </row>
    <row r="43" spans="1:15" s="4" customFormat="1" ht="15.75" x14ac:dyDescent="0.25">
      <c r="B43" s="7" t="s">
        <v>67</v>
      </c>
      <c r="J43" s="11">
        <f>ROUND(J42*7/100,2)</f>
        <v>57625.37</v>
      </c>
      <c r="K43" s="11">
        <f>ROUND(K42*7/100,2)</f>
        <v>59061.25</v>
      </c>
      <c r="M43" s="6"/>
      <c r="N43" s="6"/>
      <c r="O43" s="6"/>
    </row>
    <row r="44" spans="1:15" s="4" customFormat="1" ht="15.75" x14ac:dyDescent="0.25">
      <c r="B44" s="8" t="s">
        <v>68</v>
      </c>
      <c r="C44" s="8"/>
      <c r="D44" s="8"/>
      <c r="J44" s="9">
        <f>SUM(J42:J43)</f>
        <v>880844.97</v>
      </c>
      <c r="K44" s="9">
        <f>SUM(K42:K43)</f>
        <v>902793.41999999993</v>
      </c>
      <c r="M44" s="6"/>
      <c r="N44" s="6"/>
      <c r="O44" s="6"/>
    </row>
    <row r="45" spans="1:15" s="4" customFormat="1" ht="15.75" x14ac:dyDescent="0.25">
      <c r="B45" s="17"/>
      <c r="C45" s="17"/>
      <c r="D45" s="17"/>
      <c r="J45" s="9"/>
      <c r="K45" s="9"/>
      <c r="M45" s="6"/>
      <c r="N45" s="6"/>
      <c r="O45" s="6"/>
    </row>
    <row r="46" spans="1:15" s="7" customFormat="1" ht="15.75" x14ac:dyDescent="0.25">
      <c r="A46" s="8" t="s">
        <v>69</v>
      </c>
      <c r="B46" s="8"/>
      <c r="C46" s="8"/>
      <c r="D46" s="8"/>
      <c r="J46" s="9"/>
      <c r="K46" s="9">
        <f>214201.83+214201.83+215065.41+220147.81</f>
        <v>863616.87999999989</v>
      </c>
      <c r="M46" s="16"/>
      <c r="N46" s="16"/>
      <c r="O46" s="16"/>
    </row>
    <row r="47" spans="1:15" s="7" customFormat="1" ht="15.75" x14ac:dyDescent="0.25">
      <c r="A47" s="17"/>
      <c r="B47" s="17"/>
      <c r="C47" s="17"/>
      <c r="D47" s="17"/>
      <c r="J47" s="9"/>
      <c r="K47" s="9"/>
      <c r="M47" s="16"/>
      <c r="N47" s="16"/>
      <c r="O47" s="16"/>
    </row>
    <row r="48" spans="1:15" s="7" customFormat="1" ht="15.75" x14ac:dyDescent="0.25">
      <c r="A48" s="8" t="s">
        <v>70</v>
      </c>
      <c r="B48" s="8"/>
      <c r="C48" s="8"/>
      <c r="D48" s="8"/>
      <c r="E48" s="8"/>
      <c r="F48" s="8"/>
      <c r="J48" s="9"/>
      <c r="K48" s="9">
        <f>186249+187072.09+209676.65+239172.37</f>
        <v>822170.11</v>
      </c>
      <c r="M48" s="16"/>
      <c r="N48" s="16"/>
      <c r="O48" s="16"/>
    </row>
    <row r="49" spans="1:15" s="4" customFormat="1" ht="15.75" x14ac:dyDescent="0.25">
      <c r="A49" s="7" t="s">
        <v>71</v>
      </c>
      <c r="K49" s="18">
        <f>4118.34+2657.11+4318.74+3701.88</f>
        <v>14796.07</v>
      </c>
      <c r="M49" s="6"/>
      <c r="N49" s="6"/>
      <c r="O49" s="6"/>
    </row>
    <row r="50" spans="1:15" s="4" customFormat="1" ht="15.75" x14ac:dyDescent="0.25">
      <c r="A50" s="7" t="s">
        <v>72</v>
      </c>
      <c r="K50" s="19">
        <f>K48+K49-K44</f>
        <v>-65827.239999999991</v>
      </c>
      <c r="M50" s="6"/>
      <c r="N50" s="6"/>
      <c r="O50" s="6"/>
    </row>
    <row r="51" spans="1:15" s="4" customFormat="1" ht="15" x14ac:dyDescent="0.2">
      <c r="M51" s="6"/>
      <c r="N51" s="6"/>
      <c r="O51" s="6"/>
    </row>
    <row r="52" spans="1:15" s="4" customFormat="1" ht="15" x14ac:dyDescent="0.2">
      <c r="B52" s="4" t="s">
        <v>73</v>
      </c>
      <c r="J52" s="4" t="s">
        <v>74</v>
      </c>
      <c r="M52" s="6"/>
      <c r="N52" s="6"/>
      <c r="O52" s="6"/>
    </row>
    <row r="53" spans="1:15" s="4" customFormat="1" ht="15" x14ac:dyDescent="0.2">
      <c r="M53" s="6"/>
      <c r="N53" s="6"/>
      <c r="O53" s="6"/>
    </row>
    <row r="54" spans="1:15" s="4" customFormat="1" ht="15" x14ac:dyDescent="0.2">
      <c r="B54" s="4" t="s">
        <v>75</v>
      </c>
      <c r="I54" s="20"/>
      <c r="J54" s="4" t="s">
        <v>76</v>
      </c>
      <c r="M54" s="6"/>
      <c r="N54" s="6"/>
      <c r="O54" s="6"/>
    </row>
    <row r="55" spans="1:15" s="4" customFormat="1" ht="15" x14ac:dyDescent="0.2">
      <c r="M55" s="6"/>
      <c r="N55" s="6"/>
      <c r="O55" s="6"/>
    </row>
    <row r="56" spans="1:15" s="4" customFormat="1" ht="15" x14ac:dyDescent="0.2">
      <c r="M56" s="6"/>
      <c r="N56" s="6"/>
      <c r="O56" s="6"/>
    </row>
    <row r="57" spans="1:15" s="4" customFormat="1" ht="15" x14ac:dyDescent="0.2">
      <c r="M57" s="6"/>
      <c r="N57" s="6"/>
      <c r="O57" s="6"/>
    </row>
    <row r="58" spans="1:15" s="4" customFormat="1" ht="15" x14ac:dyDescent="0.2">
      <c r="M58" s="6"/>
      <c r="N58" s="6"/>
      <c r="O58" s="6"/>
    </row>
    <row r="59" spans="1:15" s="4" customFormat="1" ht="15" x14ac:dyDescent="0.2">
      <c r="M59" s="6"/>
      <c r="N59" s="6"/>
      <c r="O59" s="6"/>
    </row>
    <row r="60" spans="1:15" s="4" customFormat="1" ht="15" x14ac:dyDescent="0.2">
      <c r="M60" s="6"/>
      <c r="N60" s="6"/>
      <c r="O60" s="6"/>
    </row>
    <row r="61" spans="1:15" s="4" customFormat="1" ht="15" x14ac:dyDescent="0.2">
      <c r="M61" s="6"/>
      <c r="N61" s="6"/>
      <c r="O61" s="6"/>
    </row>
    <row r="62" spans="1:15" s="4" customFormat="1" ht="15" x14ac:dyDescent="0.2">
      <c r="M62" s="6"/>
      <c r="N62" s="6"/>
      <c r="O62" s="6"/>
    </row>
    <row r="63" spans="1:15" s="4" customFormat="1" ht="15" x14ac:dyDescent="0.2">
      <c r="M63" s="6"/>
      <c r="N63" s="6"/>
      <c r="O63" s="6"/>
    </row>
    <row r="64" spans="1:15" s="4" customFormat="1" ht="15" x14ac:dyDescent="0.2">
      <c r="M64" s="6"/>
      <c r="N64" s="6"/>
      <c r="O64" s="6"/>
    </row>
    <row r="65" spans="13:15" s="4" customFormat="1" ht="15" x14ac:dyDescent="0.2">
      <c r="M65" s="6"/>
      <c r="N65" s="6"/>
      <c r="O65" s="6"/>
    </row>
    <row r="66" spans="13:15" s="4" customFormat="1" ht="15" x14ac:dyDescent="0.2">
      <c r="M66" s="6"/>
      <c r="N66" s="6"/>
      <c r="O66" s="6"/>
    </row>
    <row r="67" spans="13:15" s="4" customFormat="1" ht="15" x14ac:dyDescent="0.2">
      <c r="M67" s="6"/>
      <c r="N67" s="6"/>
      <c r="O67" s="6"/>
    </row>
    <row r="68" spans="13:15" s="4" customFormat="1" ht="15" x14ac:dyDescent="0.2">
      <c r="M68" s="6"/>
      <c r="N68" s="6"/>
      <c r="O68" s="6"/>
    </row>
    <row r="69" spans="13:15" s="4" customFormat="1" ht="15" x14ac:dyDescent="0.2">
      <c r="M69" s="6"/>
      <c r="N69" s="6"/>
      <c r="O69" s="6"/>
    </row>
    <row r="70" spans="13:15" s="4" customFormat="1" ht="15" x14ac:dyDescent="0.2">
      <c r="M70" s="6"/>
      <c r="N70" s="6"/>
      <c r="O70" s="6"/>
    </row>
    <row r="71" spans="13:15" s="4" customFormat="1" ht="15" x14ac:dyDescent="0.2">
      <c r="M71" s="6"/>
      <c r="N71" s="6"/>
      <c r="O71" s="6"/>
    </row>
    <row r="72" spans="13:15" s="4" customFormat="1" ht="15" x14ac:dyDescent="0.2">
      <c r="M72" s="6"/>
      <c r="N72" s="6"/>
      <c r="O72" s="6"/>
    </row>
    <row r="73" spans="13:15" s="4" customFormat="1" ht="15" x14ac:dyDescent="0.2">
      <c r="M73" s="6"/>
      <c r="N73" s="6"/>
      <c r="O73" s="6"/>
    </row>
    <row r="74" spans="13:15" s="4" customFormat="1" ht="15" x14ac:dyDescent="0.2">
      <c r="M74" s="6"/>
      <c r="N74" s="6"/>
      <c r="O74" s="6"/>
    </row>
    <row r="75" spans="13:15" s="4" customFormat="1" ht="15" x14ac:dyDescent="0.2">
      <c r="M75" s="6"/>
      <c r="N75" s="6"/>
      <c r="O75" s="6"/>
    </row>
    <row r="76" spans="13:15" s="4" customFormat="1" ht="15" x14ac:dyDescent="0.2">
      <c r="M76" s="6"/>
      <c r="N76" s="6"/>
      <c r="O76" s="6"/>
    </row>
    <row r="77" spans="13:15" s="4" customFormat="1" ht="15" x14ac:dyDescent="0.2">
      <c r="M77" s="6"/>
      <c r="N77" s="6"/>
      <c r="O77" s="6"/>
    </row>
    <row r="78" spans="13:15" s="4" customFormat="1" ht="15" x14ac:dyDescent="0.2">
      <c r="M78" s="6"/>
      <c r="N78" s="6"/>
      <c r="O78" s="6"/>
    </row>
    <row r="79" spans="13:15" s="4" customFormat="1" ht="15" x14ac:dyDescent="0.2">
      <c r="M79" s="6"/>
      <c r="N79" s="6"/>
      <c r="O79" s="6"/>
    </row>
    <row r="80" spans="13:15" s="4" customFormat="1" ht="15" x14ac:dyDescent="0.2">
      <c r="M80" s="6"/>
      <c r="N80" s="6"/>
      <c r="O80" s="6"/>
    </row>
    <row r="81" spans="13:15" s="4" customFormat="1" ht="15" x14ac:dyDescent="0.2">
      <c r="M81" s="6"/>
      <c r="N81" s="6"/>
      <c r="O81" s="6"/>
    </row>
    <row r="82" spans="13:15" s="4" customFormat="1" ht="15" x14ac:dyDescent="0.2">
      <c r="M82" s="6"/>
      <c r="N82" s="6"/>
      <c r="O82" s="6"/>
    </row>
    <row r="83" spans="13:15" s="4" customFormat="1" ht="15" x14ac:dyDescent="0.2">
      <c r="M83" s="6"/>
      <c r="N83" s="6"/>
      <c r="O83" s="6"/>
    </row>
    <row r="84" spans="13:15" s="4" customFormat="1" ht="15" x14ac:dyDescent="0.2">
      <c r="M84" s="6"/>
      <c r="N84" s="6"/>
      <c r="O84" s="6"/>
    </row>
    <row r="85" spans="13:15" s="4" customFormat="1" ht="15" x14ac:dyDescent="0.2">
      <c r="M85" s="6"/>
      <c r="N85" s="6"/>
      <c r="O85" s="6"/>
    </row>
    <row r="86" spans="13:15" s="4" customFormat="1" ht="15" x14ac:dyDescent="0.2">
      <c r="M86" s="6"/>
      <c r="N86" s="6"/>
      <c r="O86" s="6"/>
    </row>
    <row r="87" spans="13:15" s="4" customFormat="1" ht="15" x14ac:dyDescent="0.2">
      <c r="M87" s="6"/>
      <c r="N87" s="6"/>
      <c r="O87" s="6"/>
    </row>
    <row r="88" spans="13:15" s="4" customFormat="1" ht="15" x14ac:dyDescent="0.2">
      <c r="M88" s="6"/>
      <c r="N88" s="6"/>
      <c r="O88" s="6"/>
    </row>
    <row r="89" spans="13:15" s="4" customFormat="1" ht="15" x14ac:dyDescent="0.2">
      <c r="M89" s="6"/>
      <c r="N89" s="6"/>
      <c r="O89" s="6"/>
    </row>
    <row r="90" spans="13:15" s="4" customFormat="1" ht="15" x14ac:dyDescent="0.2">
      <c r="M90" s="6"/>
      <c r="N90" s="6"/>
      <c r="O90" s="6"/>
    </row>
    <row r="91" spans="13:15" s="4" customFormat="1" ht="15" x14ac:dyDescent="0.2">
      <c r="M91" s="6"/>
      <c r="N91" s="6"/>
      <c r="O91" s="6"/>
    </row>
    <row r="92" spans="13:15" s="4" customFormat="1" ht="15" x14ac:dyDescent="0.2">
      <c r="M92" s="6"/>
      <c r="N92" s="6"/>
      <c r="O92" s="6"/>
    </row>
    <row r="93" spans="13:15" s="4" customFormat="1" ht="15" x14ac:dyDescent="0.2">
      <c r="M93" s="6"/>
      <c r="N93" s="6"/>
      <c r="O93" s="6"/>
    </row>
    <row r="94" spans="13:15" s="4" customFormat="1" ht="15" x14ac:dyDescent="0.2">
      <c r="M94" s="6"/>
      <c r="N94" s="6"/>
      <c r="O94" s="6"/>
    </row>
    <row r="95" spans="13:15" s="4" customFormat="1" ht="15" x14ac:dyDescent="0.2">
      <c r="M95" s="6"/>
      <c r="N95" s="6"/>
      <c r="O95" s="6"/>
    </row>
    <row r="96" spans="13:15" s="4" customFormat="1" ht="15" x14ac:dyDescent="0.2">
      <c r="M96" s="6"/>
      <c r="N96" s="6"/>
      <c r="O96" s="6"/>
    </row>
    <row r="97" spans="13:15" s="4" customFormat="1" ht="15" x14ac:dyDescent="0.2">
      <c r="M97" s="6"/>
      <c r="N97" s="6"/>
      <c r="O97" s="6"/>
    </row>
    <row r="98" spans="13:15" s="4" customFormat="1" ht="15" x14ac:dyDescent="0.2">
      <c r="M98" s="6"/>
      <c r="N98" s="6"/>
      <c r="O98" s="6"/>
    </row>
    <row r="99" spans="13:15" s="4" customFormat="1" ht="15" x14ac:dyDescent="0.2">
      <c r="M99" s="6"/>
      <c r="N99" s="6"/>
      <c r="O99" s="6"/>
    </row>
    <row r="100" spans="13:15" s="4" customFormat="1" ht="15" x14ac:dyDescent="0.2">
      <c r="M100" s="6"/>
      <c r="N100" s="6"/>
      <c r="O100" s="6"/>
    </row>
    <row r="101" spans="13:15" s="4" customFormat="1" ht="15" x14ac:dyDescent="0.2">
      <c r="M101" s="6"/>
      <c r="N101" s="6"/>
      <c r="O101" s="6"/>
    </row>
    <row r="102" spans="13:15" s="4" customFormat="1" ht="15" x14ac:dyDescent="0.2">
      <c r="M102" s="6"/>
      <c r="N102" s="6"/>
      <c r="O102" s="6"/>
    </row>
    <row r="103" spans="13:15" s="4" customFormat="1" ht="15" x14ac:dyDescent="0.2">
      <c r="M103" s="6"/>
      <c r="N103" s="6"/>
      <c r="O103" s="6"/>
    </row>
    <row r="104" spans="13:15" s="4" customFormat="1" ht="15" x14ac:dyDescent="0.2">
      <c r="M104" s="6"/>
      <c r="N104" s="6"/>
      <c r="O104" s="6"/>
    </row>
    <row r="105" spans="13:15" s="4" customFormat="1" ht="15" x14ac:dyDescent="0.2">
      <c r="M105" s="6"/>
      <c r="N105" s="6"/>
      <c r="O105" s="6"/>
    </row>
    <row r="106" spans="13:15" s="4" customFormat="1" ht="15" x14ac:dyDescent="0.2">
      <c r="M106" s="6"/>
      <c r="N106" s="6"/>
      <c r="O106" s="6"/>
    </row>
    <row r="107" spans="13:15" s="4" customFormat="1" ht="15" x14ac:dyDescent="0.2">
      <c r="M107" s="6"/>
      <c r="N107" s="6"/>
      <c r="O107" s="6"/>
    </row>
    <row r="108" spans="13:15" s="4" customFormat="1" ht="15" x14ac:dyDescent="0.2">
      <c r="M108" s="6"/>
      <c r="N108" s="6"/>
      <c r="O108" s="6"/>
    </row>
    <row r="109" spans="13:15" s="4" customFormat="1" ht="15" x14ac:dyDescent="0.2">
      <c r="M109" s="6"/>
      <c r="N109" s="6"/>
      <c r="O109" s="6"/>
    </row>
    <row r="110" spans="13:15" s="4" customFormat="1" ht="15" x14ac:dyDescent="0.2">
      <c r="M110" s="6"/>
      <c r="N110" s="6"/>
      <c r="O110" s="6"/>
    </row>
    <row r="111" spans="13:15" s="4" customFormat="1" ht="15" x14ac:dyDescent="0.2">
      <c r="M111" s="6"/>
      <c r="N111" s="6"/>
      <c r="O111" s="6"/>
    </row>
    <row r="112" spans="13:15" s="4" customFormat="1" ht="15" x14ac:dyDescent="0.2">
      <c r="M112" s="6"/>
      <c r="N112" s="6"/>
      <c r="O112" s="6"/>
    </row>
    <row r="113" spans="13:15" s="4" customFormat="1" ht="15" x14ac:dyDescent="0.2">
      <c r="M113" s="6"/>
      <c r="N113" s="6"/>
      <c r="O113" s="6"/>
    </row>
    <row r="114" spans="13:15" s="4" customFormat="1" ht="15" x14ac:dyDescent="0.2">
      <c r="M114" s="6"/>
      <c r="N114" s="6"/>
      <c r="O114" s="6"/>
    </row>
    <row r="115" spans="13:15" s="4" customFormat="1" ht="15" x14ac:dyDescent="0.2">
      <c r="M115" s="6"/>
      <c r="N115" s="6"/>
      <c r="O115" s="6"/>
    </row>
    <row r="116" spans="13:15" s="4" customFormat="1" ht="15" x14ac:dyDescent="0.2">
      <c r="M116" s="6"/>
      <c r="N116" s="6"/>
      <c r="O116" s="6"/>
    </row>
    <row r="117" spans="13:15" s="4" customFormat="1" ht="15" x14ac:dyDescent="0.2">
      <c r="M117" s="6"/>
      <c r="N117" s="6"/>
      <c r="O117" s="6"/>
    </row>
    <row r="118" spans="13:15" s="4" customFormat="1" ht="15" x14ac:dyDescent="0.2">
      <c r="M118" s="6"/>
      <c r="N118" s="6"/>
      <c r="O118" s="6"/>
    </row>
    <row r="119" spans="13:15" s="4" customFormat="1" ht="15" x14ac:dyDescent="0.2">
      <c r="M119" s="6"/>
      <c r="N119" s="6"/>
      <c r="O119" s="6"/>
    </row>
    <row r="120" spans="13:15" s="4" customFormat="1" ht="15" x14ac:dyDescent="0.2">
      <c r="M120" s="6"/>
      <c r="N120" s="6"/>
      <c r="O120" s="6"/>
    </row>
    <row r="121" spans="13:15" s="4" customFormat="1" ht="15" x14ac:dyDescent="0.2">
      <c r="M121" s="6"/>
      <c r="N121" s="6"/>
      <c r="O121" s="6"/>
    </row>
    <row r="122" spans="13:15" s="4" customFormat="1" ht="15" x14ac:dyDescent="0.2">
      <c r="M122" s="6"/>
      <c r="N122" s="6"/>
      <c r="O122" s="6"/>
    </row>
    <row r="123" spans="13:15" s="4" customFormat="1" ht="15" x14ac:dyDescent="0.2">
      <c r="M123" s="6"/>
      <c r="N123" s="6"/>
      <c r="O123" s="6"/>
    </row>
    <row r="124" spans="13:15" s="4" customFormat="1" ht="15" x14ac:dyDescent="0.2">
      <c r="M124" s="6"/>
      <c r="N124" s="6"/>
      <c r="O124" s="6"/>
    </row>
    <row r="125" spans="13:15" s="4" customFormat="1" ht="15" x14ac:dyDescent="0.2">
      <c r="M125" s="6"/>
      <c r="N125" s="6"/>
      <c r="O125" s="6"/>
    </row>
    <row r="126" spans="13:15" s="4" customFormat="1" ht="15" x14ac:dyDescent="0.2">
      <c r="M126" s="6"/>
      <c r="N126" s="6"/>
      <c r="O126" s="6"/>
    </row>
    <row r="127" spans="13:15" s="4" customFormat="1" ht="15" x14ac:dyDescent="0.2">
      <c r="M127" s="6"/>
      <c r="N127" s="6"/>
      <c r="O127" s="6"/>
    </row>
    <row r="128" spans="13:15" s="4" customFormat="1" ht="15" x14ac:dyDescent="0.2">
      <c r="M128" s="6"/>
      <c r="N128" s="6"/>
      <c r="O128" s="6"/>
    </row>
    <row r="129" spans="13:15" s="4" customFormat="1" ht="15" x14ac:dyDescent="0.2">
      <c r="M129" s="6"/>
      <c r="N129" s="6"/>
      <c r="O129" s="6"/>
    </row>
    <row r="130" spans="13:15" s="4" customFormat="1" ht="15" x14ac:dyDescent="0.2">
      <c r="M130" s="6"/>
      <c r="N130" s="6"/>
      <c r="O130" s="6"/>
    </row>
    <row r="131" spans="13:15" s="4" customFormat="1" ht="15" x14ac:dyDescent="0.2">
      <c r="M131" s="6"/>
      <c r="N131" s="6"/>
      <c r="O131" s="6"/>
    </row>
    <row r="132" spans="13:15" s="4" customFormat="1" ht="15" x14ac:dyDescent="0.2">
      <c r="M132" s="6"/>
      <c r="N132" s="6"/>
      <c r="O132" s="6"/>
    </row>
    <row r="133" spans="13:15" s="4" customFormat="1" ht="15" x14ac:dyDescent="0.2">
      <c r="M133" s="6"/>
      <c r="N133" s="6"/>
      <c r="O133" s="6"/>
    </row>
    <row r="134" spans="13:15" s="4" customFormat="1" ht="15" x14ac:dyDescent="0.2">
      <c r="M134" s="6"/>
      <c r="N134" s="6"/>
      <c r="O134" s="6"/>
    </row>
    <row r="135" spans="13:15" s="4" customFormat="1" ht="15" x14ac:dyDescent="0.2">
      <c r="M135" s="6"/>
      <c r="N135" s="6"/>
      <c r="O135" s="6"/>
    </row>
    <row r="136" spans="13:15" s="4" customFormat="1" ht="15" x14ac:dyDescent="0.2">
      <c r="M136" s="6"/>
      <c r="N136" s="6"/>
      <c r="O136" s="6"/>
    </row>
    <row r="137" spans="13:15" s="4" customFormat="1" ht="15" x14ac:dyDescent="0.2">
      <c r="M137" s="6"/>
      <c r="N137" s="6"/>
      <c r="O137" s="6"/>
    </row>
    <row r="138" spans="13:15" s="4" customFormat="1" ht="15" x14ac:dyDescent="0.2">
      <c r="M138" s="6"/>
      <c r="N138" s="6"/>
      <c r="O138" s="6"/>
    </row>
    <row r="139" spans="13:15" s="4" customFormat="1" ht="15" x14ac:dyDescent="0.2">
      <c r="M139" s="6"/>
      <c r="N139" s="6"/>
      <c r="O139" s="6"/>
    </row>
    <row r="140" spans="13:15" s="4" customFormat="1" ht="15" x14ac:dyDescent="0.2">
      <c r="M140" s="6"/>
      <c r="N140" s="6"/>
      <c r="O140" s="6"/>
    </row>
    <row r="141" spans="13:15" s="4" customFormat="1" ht="15" x14ac:dyDescent="0.2">
      <c r="M141" s="6"/>
      <c r="N141" s="6"/>
      <c r="O141" s="6"/>
    </row>
    <row r="142" spans="13:15" s="4" customFormat="1" ht="15" x14ac:dyDescent="0.2">
      <c r="M142" s="6"/>
      <c r="N142" s="6"/>
      <c r="O142" s="6"/>
    </row>
    <row r="143" spans="13:15" s="4" customFormat="1" ht="15" x14ac:dyDescent="0.2">
      <c r="M143" s="6"/>
      <c r="N143" s="6"/>
      <c r="O143" s="6"/>
    </row>
    <row r="144" spans="13:15" s="4" customFormat="1" ht="15" x14ac:dyDescent="0.2">
      <c r="M144" s="6"/>
      <c r="N144" s="6"/>
      <c r="O144" s="6"/>
    </row>
    <row r="145" spans="13:15" s="4" customFormat="1" ht="15" x14ac:dyDescent="0.2">
      <c r="M145" s="6"/>
      <c r="N145" s="6"/>
      <c r="O145" s="6"/>
    </row>
    <row r="146" spans="13:15" s="4" customFormat="1" ht="15" x14ac:dyDescent="0.2">
      <c r="M146" s="6"/>
      <c r="N146" s="6"/>
      <c r="O146" s="6"/>
    </row>
    <row r="147" spans="13:15" s="4" customFormat="1" ht="15" x14ac:dyDescent="0.2">
      <c r="M147" s="6"/>
      <c r="N147" s="6"/>
      <c r="O147" s="6"/>
    </row>
    <row r="148" spans="13:15" s="4" customFormat="1" ht="15" x14ac:dyDescent="0.2">
      <c r="M148" s="6"/>
      <c r="N148" s="6"/>
      <c r="O148" s="6"/>
    </row>
    <row r="149" spans="13:15" s="4" customFormat="1" ht="15" x14ac:dyDescent="0.2">
      <c r="M149" s="6"/>
      <c r="N149" s="6"/>
      <c r="O149" s="6"/>
    </row>
    <row r="150" spans="13:15" s="4" customFormat="1" ht="15" x14ac:dyDescent="0.2">
      <c r="M150" s="6"/>
      <c r="N150" s="6"/>
      <c r="O150" s="6"/>
    </row>
    <row r="151" spans="13:15" s="4" customFormat="1" ht="15" x14ac:dyDescent="0.2">
      <c r="M151" s="6"/>
      <c r="N151" s="6"/>
      <c r="O151" s="6"/>
    </row>
    <row r="152" spans="13:15" s="4" customFormat="1" ht="15" x14ac:dyDescent="0.2">
      <c r="M152" s="6"/>
      <c r="N152" s="6"/>
      <c r="O152" s="6"/>
    </row>
    <row r="153" spans="13:15" s="4" customFormat="1" ht="15" x14ac:dyDescent="0.2">
      <c r="M153" s="6"/>
      <c r="N153" s="6"/>
      <c r="O153" s="6"/>
    </row>
    <row r="154" spans="13:15" s="4" customFormat="1" ht="15" x14ac:dyDescent="0.2">
      <c r="M154" s="6"/>
      <c r="N154" s="6"/>
      <c r="O154" s="6"/>
    </row>
    <row r="155" spans="13:15" s="4" customFormat="1" ht="15" x14ac:dyDescent="0.2">
      <c r="M155" s="6"/>
      <c r="N155" s="6"/>
      <c r="O155" s="6"/>
    </row>
    <row r="156" spans="13:15" s="4" customFormat="1" ht="15" x14ac:dyDescent="0.2">
      <c r="M156" s="6"/>
      <c r="N156" s="6"/>
      <c r="O156" s="6"/>
    </row>
    <row r="157" spans="13:15" s="4" customFormat="1" ht="15" x14ac:dyDescent="0.2">
      <c r="M157" s="6"/>
      <c r="N157" s="6"/>
      <c r="O157" s="6"/>
    </row>
    <row r="158" spans="13:15" s="4" customFormat="1" ht="15" x14ac:dyDescent="0.2">
      <c r="M158" s="6"/>
      <c r="N158" s="6"/>
      <c r="O158" s="6"/>
    </row>
    <row r="159" spans="13:15" s="4" customFormat="1" ht="15" x14ac:dyDescent="0.2">
      <c r="M159" s="6"/>
      <c r="N159" s="6"/>
      <c r="O159" s="6"/>
    </row>
    <row r="160" spans="13:15" s="4" customFormat="1" ht="15" x14ac:dyDescent="0.2">
      <c r="M160" s="6"/>
      <c r="N160" s="6"/>
      <c r="O160" s="6"/>
    </row>
    <row r="161" spans="13:15" s="4" customFormat="1" ht="15" x14ac:dyDescent="0.2">
      <c r="M161" s="6"/>
      <c r="N161" s="6"/>
      <c r="O161" s="6"/>
    </row>
    <row r="162" spans="13:15" s="4" customFormat="1" ht="15" x14ac:dyDescent="0.2">
      <c r="M162" s="6"/>
      <c r="N162" s="6"/>
      <c r="O162" s="6"/>
    </row>
    <row r="163" spans="13:15" s="4" customFormat="1" ht="15" x14ac:dyDescent="0.2">
      <c r="M163" s="6"/>
      <c r="N163" s="6"/>
      <c r="O163" s="6"/>
    </row>
    <row r="164" spans="13:15" s="4" customFormat="1" ht="15" x14ac:dyDescent="0.2">
      <c r="M164" s="6"/>
      <c r="N164" s="6"/>
      <c r="O164" s="6"/>
    </row>
    <row r="165" spans="13:15" s="4" customFormat="1" ht="15" x14ac:dyDescent="0.2">
      <c r="M165" s="6"/>
      <c r="N165" s="6"/>
      <c r="O165" s="6"/>
    </row>
    <row r="166" spans="13:15" s="4" customFormat="1" ht="15" x14ac:dyDescent="0.2">
      <c r="M166" s="6"/>
      <c r="N166" s="6"/>
      <c r="O166" s="6"/>
    </row>
    <row r="167" spans="13:15" s="4" customFormat="1" ht="15" x14ac:dyDescent="0.2">
      <c r="M167" s="6"/>
      <c r="N167" s="6"/>
      <c r="O167" s="6"/>
    </row>
    <row r="168" spans="13:15" s="4" customFormat="1" ht="15" x14ac:dyDescent="0.2">
      <c r="M168" s="6"/>
      <c r="N168" s="6"/>
      <c r="O168" s="6"/>
    </row>
    <row r="169" spans="13:15" s="4" customFormat="1" ht="15" x14ac:dyDescent="0.2">
      <c r="M169" s="6"/>
      <c r="N169" s="6"/>
      <c r="O169" s="6"/>
    </row>
    <row r="170" spans="13:15" s="4" customFormat="1" ht="15" x14ac:dyDescent="0.2">
      <c r="M170" s="6"/>
      <c r="N170" s="6"/>
      <c r="O170" s="6"/>
    </row>
    <row r="171" spans="13:15" s="4" customFormat="1" ht="15" x14ac:dyDescent="0.2">
      <c r="M171" s="6"/>
      <c r="N171" s="6"/>
      <c r="O171" s="6"/>
    </row>
    <row r="172" spans="13:15" s="4" customFormat="1" ht="15" x14ac:dyDescent="0.2">
      <c r="M172" s="6"/>
      <c r="N172" s="6"/>
      <c r="O172" s="6"/>
    </row>
    <row r="173" spans="13:15" s="4" customFormat="1" ht="15" x14ac:dyDescent="0.2">
      <c r="M173" s="6"/>
      <c r="N173" s="6"/>
      <c r="O173" s="6"/>
    </row>
    <row r="174" spans="13:15" s="4" customFormat="1" ht="15" x14ac:dyDescent="0.2">
      <c r="M174" s="6"/>
      <c r="N174" s="6"/>
      <c r="O174" s="6"/>
    </row>
    <row r="175" spans="13:15" s="4" customFormat="1" ht="15" x14ac:dyDescent="0.2">
      <c r="M175" s="6"/>
      <c r="N175" s="6"/>
      <c r="O175" s="6"/>
    </row>
    <row r="176" spans="13:15" s="4" customFormat="1" ht="15" x14ac:dyDescent="0.2">
      <c r="M176" s="6"/>
      <c r="N176" s="6"/>
      <c r="O176" s="6"/>
    </row>
    <row r="177" spans="13:15" s="4" customFormat="1" ht="15" x14ac:dyDescent="0.2">
      <c r="M177" s="6"/>
      <c r="N177" s="6"/>
      <c r="O177" s="6"/>
    </row>
  </sheetData>
  <mergeCells count="21">
    <mergeCell ref="B44:D44"/>
    <mergeCell ref="A46:D46"/>
    <mergeCell ref="A48:F48"/>
    <mergeCell ref="C20:G20"/>
    <mergeCell ref="C21:G21"/>
    <mergeCell ref="C26:G26"/>
    <mergeCell ref="C27:F27"/>
    <mergeCell ref="B35:E35"/>
    <mergeCell ref="B37:F37"/>
    <mergeCell ref="C12:D12"/>
    <mergeCell ref="C13:E13"/>
    <mergeCell ref="C14:F14"/>
    <mergeCell ref="C15:H15"/>
    <mergeCell ref="C16:F16"/>
    <mergeCell ref="B19:H19"/>
    <mergeCell ref="A1:K1"/>
    <mergeCell ref="A2:K2"/>
    <mergeCell ref="B4:H4"/>
    <mergeCell ref="C6:F6"/>
    <mergeCell ref="C7:E7"/>
    <mergeCell ref="B11:F11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2019-03-26T13:22:36Z</dcterms:created>
  <dcterms:modified xsi:type="dcterms:W3CDTF">2019-03-26T13:25:54Z</dcterms:modified>
</cp:coreProperties>
</file>