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Отчеты выполненных работ\"/>
    </mc:Choice>
  </mc:AlternateContent>
  <bookViews>
    <workbookView xWindow="0" yWindow="0" windowWidth="19200" windowHeight="11595"/>
  </bookViews>
  <sheets>
    <sheet name="31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6" i="1"/>
  <c r="K41" i="1"/>
  <c r="J41" i="1"/>
  <c r="K39" i="1"/>
  <c r="J39" i="1"/>
  <c r="K37" i="1"/>
  <c r="J37" i="1"/>
  <c r="K35" i="1"/>
  <c r="J35" i="1"/>
  <c r="K33" i="1"/>
  <c r="K31" i="1"/>
  <c r="K28" i="1"/>
  <c r="K27" i="1"/>
  <c r="K26" i="1"/>
  <c r="K25" i="1"/>
  <c r="K24" i="1" s="1"/>
  <c r="J24" i="1"/>
  <c r="K19" i="1"/>
  <c r="J19" i="1"/>
  <c r="J18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9" i="1"/>
  <c r="J9" i="1"/>
  <c r="K8" i="1"/>
  <c r="J8" i="1"/>
  <c r="K7" i="1"/>
  <c r="J7" i="1"/>
  <c r="K5" i="1"/>
  <c r="K6" i="1" s="1"/>
  <c r="K4" i="1" s="1"/>
  <c r="K42" i="1" s="1"/>
  <c r="J5" i="1"/>
  <c r="J6" i="1" s="1"/>
  <c r="J4" i="1" s="1"/>
  <c r="J42" i="1" s="1"/>
  <c r="J43" i="1" l="1"/>
  <c r="J44" i="1" s="1"/>
  <c r="K43" i="1"/>
  <c r="K44" i="1" s="1"/>
  <c r="K50" i="1" s="1"/>
</calcChain>
</file>

<file path=xl/sharedStrings.xml><?xml version="1.0" encoding="utf-8"?>
<sst xmlns="http://schemas.openxmlformats.org/spreadsheetml/2006/main" count="77" uniqueCount="77">
  <si>
    <t xml:space="preserve">ОТЧЁТ по расходам на обслуживание </t>
  </si>
  <si>
    <t xml:space="preserve"> д.31 корп. 2 по ул. Зубковой за январь-декабрь 2018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</si>
  <si>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</si>
  <si>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</si>
  <si>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</si>
  <si>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</si>
  <si>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</si>
  <si>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</si>
  <si>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</si>
  <si>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20.2%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</si>
  <si>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</si>
  <si>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</si>
  <si>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</si>
  <si>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</si>
  <si>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</si>
  <si>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</si>
  <si>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</si>
  <si>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</si>
  <si>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</si>
  <si>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</si>
  <si>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</si>
  <si>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</si>
  <si>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</si>
  <si>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</si>
  <si>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</si>
  <si>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</si>
  <si>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</si>
  <si>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</si>
  <si>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</si>
  <si>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</si>
  <si>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</si>
  <si>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Тех.диагностика ВДГО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</si>
  <si>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</si>
  <si>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</si>
  <si>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</si>
  <si>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</si>
  <si>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</si>
  <si>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</si>
  <si>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</si>
  <si>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</si>
  <si>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</si>
  <si>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</si>
  <si>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</si>
  <si>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</si>
  <si>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</si>
  <si>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</si>
  <si>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</si>
  <si>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</si>
  <si>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</si>
  <si>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</si>
  <si>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</si>
  <si>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4.6.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</si>
  <si>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</si>
  <si>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</si>
  <si>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</si>
  <si>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</si>
  <si>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</si>
  <si>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20,2%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</si>
  <si>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</si>
  <si>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</si>
  <si>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</si>
  <si>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</si>
  <si>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</si>
  <si>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</si>
  <si>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</si>
  <si>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</si>
  <si>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</si>
  <si>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</si>
  <si>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</si>
  <si>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</si>
  <si>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</si>
  <si>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</si>
  <si>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</si>
  <si>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</si>
  <si>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</si>
  <si>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</si>
  <si>
    <t>Чернобай Д.В.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</si>
</sst>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0" fontId="2" fillId="0" borderId="0" xfId="0" applyFont="1" applyAlignment="1">
      <alignment horizontal="left"/>
    </xf>
    <xf numFmtId="0" fontId="3" fillId="0" borderId="0" xfId="0" applyFont="1" applyAlignment="1"/>
    <xf numFmtId="4" fontId="3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O177"/>
  <sheetViews>
    <sheetView tabSelected="1" topLeftCell="A17" workbookViewId="0">
      <selection activeCell="L1" sqref="L1:M65536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85546875" customWidth="1"/>
    <col min="13" max="13" width="16" style="21" customWidth="1"/>
    <col min="14" max="14" width="12.85546875" style="21" customWidth="1"/>
    <col min="15" max="15" width="9.140625" style="21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169720.82</v>
      </c>
      <c r="K4" s="9">
        <f>SUM(K5:K9)</f>
        <v>182974.85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10241*10+10500*2</f>
        <v>123410</v>
      </c>
      <c r="K5" s="11">
        <f>30177.69+40644.75+27219.28+30847.97</f>
        <v>128889.69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J6" s="13">
        <f>ROUND(J5*0.202,2)</f>
        <v>24928.82</v>
      </c>
      <c r="K6" s="13">
        <f>ROUND(K5*0.202,2)</f>
        <v>26035.72</v>
      </c>
      <c r="M6" s="6"/>
      <c r="N6" s="6"/>
      <c r="O6" s="6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288*12</f>
        <v>3456</v>
      </c>
      <c r="K7" s="11">
        <f>2299.82+2237.1+894.8+120.42</f>
        <v>5552.14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1230*10+1205*2</f>
        <v>14710</v>
      </c>
      <c r="K8" s="11">
        <f>3747.79+3831.87+4498.12+4309.94</f>
        <v>16387.719999999998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268*12</f>
        <v>3216</v>
      </c>
      <c r="K9" s="11">
        <f>1255.6+588.87+1854.51+2410.6</f>
        <v>6109.58</v>
      </c>
      <c r="M9" s="6"/>
      <c r="N9" s="6"/>
      <c r="O9" s="6"/>
    </row>
    <row r="10" spans="1:15" s="4" customFormat="1" ht="15" x14ac:dyDescent="0.2">
      <c r="J10" s="11"/>
      <c r="K10" s="11"/>
      <c r="M10" s="6"/>
      <c r="N10" s="6"/>
      <c r="O10" s="6"/>
    </row>
    <row r="11" spans="1:15" s="4" customFormat="1" ht="15.75" x14ac:dyDescent="0.25">
      <c r="A11" s="7" t="s">
        <v>16</v>
      </c>
      <c r="B11" s="8" t="s">
        <v>17</v>
      </c>
      <c r="C11" s="8"/>
      <c r="D11" s="8"/>
      <c r="E11" s="8"/>
      <c r="F11" s="8"/>
      <c r="J11" s="9">
        <f>SUM(J12:J18)</f>
        <v>130514</v>
      </c>
      <c r="K11" s="9">
        <f>SUM(K12:K18)</f>
        <v>144387.76</v>
      </c>
      <c r="M11" s="6"/>
      <c r="N11" s="6"/>
      <c r="O11" s="6"/>
    </row>
    <row r="12" spans="1:15" s="4" customFormat="1" ht="15" x14ac:dyDescent="0.2">
      <c r="B12" s="14" t="s">
        <v>18</v>
      </c>
      <c r="C12" s="12" t="s">
        <v>19</v>
      </c>
      <c r="D12" s="12"/>
      <c r="E12" s="14"/>
      <c r="F12" s="14"/>
      <c r="J12" s="11">
        <f>3442*10+3374*2</f>
        <v>41168</v>
      </c>
      <c r="K12" s="11">
        <f>11888.72+11612+11915.62+11915.62</f>
        <v>47331.960000000006</v>
      </c>
      <c r="M12" s="6"/>
      <c r="N12" s="6"/>
      <c r="O12" s="6"/>
    </row>
    <row r="13" spans="1:15" s="4" customFormat="1" ht="15" x14ac:dyDescent="0.2">
      <c r="B13" s="4" t="s">
        <v>20</v>
      </c>
      <c r="C13" s="12" t="s">
        <v>21</v>
      </c>
      <c r="D13" s="12"/>
      <c r="E13" s="12"/>
      <c r="J13" s="11">
        <f>3467*10+3546*2</f>
        <v>41762</v>
      </c>
      <c r="K13" s="11">
        <f>12437.93+13052.7+13494.83+12950.94</f>
        <v>51936.4</v>
      </c>
      <c r="M13" s="6"/>
      <c r="N13" s="6"/>
      <c r="O13" s="6"/>
    </row>
    <row r="14" spans="1:15" s="4" customFormat="1" ht="15" x14ac:dyDescent="0.2">
      <c r="B14" s="4" t="s">
        <v>22</v>
      </c>
      <c r="C14" s="12" t="s">
        <v>23</v>
      </c>
      <c r="D14" s="12"/>
      <c r="E14" s="12"/>
      <c r="F14" s="12"/>
      <c r="J14" s="11">
        <f>288*12</f>
        <v>3456</v>
      </c>
      <c r="K14" s="11">
        <f>865.47+865.47+865.47+865.47</f>
        <v>3461.88</v>
      </c>
      <c r="M14" s="6"/>
      <c r="N14" s="6"/>
      <c r="O14" s="6"/>
    </row>
    <row r="15" spans="1:15" s="4" customFormat="1" ht="15" x14ac:dyDescent="0.2">
      <c r="B15" s="4" t="s">
        <v>24</v>
      </c>
      <c r="C15" s="12" t="s">
        <v>25</v>
      </c>
      <c r="D15" s="12"/>
      <c r="E15" s="12"/>
      <c r="F15" s="12"/>
      <c r="G15" s="12"/>
      <c r="H15" s="12"/>
      <c r="J15" s="11">
        <f>1400*10+1578*2</f>
        <v>17156</v>
      </c>
      <c r="K15" s="11">
        <f>5273.17+5098.32+5834.71+4678.32</f>
        <v>20884.52</v>
      </c>
      <c r="M15" s="6"/>
      <c r="N15" s="6"/>
      <c r="O15" s="6"/>
    </row>
    <row r="16" spans="1:15" s="4" customFormat="1" ht="15" x14ac:dyDescent="0.2">
      <c r="B16" s="4" t="s">
        <v>26</v>
      </c>
      <c r="C16" s="12" t="s">
        <v>27</v>
      </c>
      <c r="D16" s="12"/>
      <c r="E16" s="12"/>
      <c r="F16" s="12"/>
      <c r="J16" s="11">
        <f>1988*12</f>
        <v>23856</v>
      </c>
      <c r="K16" s="11">
        <f>20773+0+0+0</f>
        <v>20773</v>
      </c>
      <c r="M16" s="6"/>
      <c r="N16" s="6"/>
      <c r="O16" s="6"/>
    </row>
    <row r="17" spans="1:15" s="4" customFormat="1" ht="15" x14ac:dyDescent="0.2">
      <c r="B17" s="4" t="s">
        <v>28</v>
      </c>
      <c r="C17" s="14" t="s">
        <v>29</v>
      </c>
      <c r="D17" s="14"/>
      <c r="E17" s="14"/>
      <c r="F17" s="14"/>
      <c r="J17" s="11">
        <f>141*2</f>
        <v>282</v>
      </c>
      <c r="K17" s="11">
        <v>0</v>
      </c>
    </row>
    <row r="18" spans="1:15" s="4" customFormat="1" ht="15" x14ac:dyDescent="0.2">
      <c r="B18" s="4" t="s">
        <v>30</v>
      </c>
      <c r="C18" s="14" t="s">
        <v>31</v>
      </c>
      <c r="D18" s="14"/>
      <c r="E18" s="14"/>
      <c r="F18" s="14"/>
      <c r="J18" s="11">
        <f>1417*2</f>
        <v>2834</v>
      </c>
      <c r="K18" s="11"/>
    </row>
    <row r="19" spans="1:15" s="4" customFormat="1" ht="15.75" x14ac:dyDescent="0.25">
      <c r="A19" s="7" t="s">
        <v>32</v>
      </c>
      <c r="B19" s="8" t="s">
        <v>33</v>
      </c>
      <c r="C19" s="8"/>
      <c r="D19" s="8"/>
      <c r="E19" s="8"/>
      <c r="F19" s="8"/>
      <c r="G19" s="8"/>
      <c r="H19" s="8"/>
      <c r="J19" s="9">
        <f>SUM(J20:J22)</f>
        <v>0</v>
      </c>
      <c r="K19" s="9">
        <f>SUM(K20:K22)</f>
        <v>0</v>
      </c>
      <c r="M19" s="6"/>
      <c r="N19" s="6"/>
      <c r="O19" s="6"/>
    </row>
    <row r="20" spans="1:15" s="4" customFormat="1" ht="15" x14ac:dyDescent="0.2">
      <c r="B20" s="14" t="s">
        <v>34</v>
      </c>
      <c r="C20" s="12" t="s">
        <v>35</v>
      </c>
      <c r="D20" s="12"/>
      <c r="E20" s="12"/>
      <c r="F20" s="12"/>
      <c r="G20" s="12"/>
      <c r="J20" s="11">
        <v>0</v>
      </c>
      <c r="K20" s="11">
        <v>0</v>
      </c>
      <c r="M20" s="6"/>
      <c r="N20" s="6"/>
      <c r="O20" s="6"/>
    </row>
    <row r="21" spans="1:15" s="4" customFormat="1" ht="15" x14ac:dyDescent="0.2">
      <c r="B21" s="14" t="s">
        <v>36</v>
      </c>
      <c r="C21" s="12" t="s">
        <v>37</v>
      </c>
      <c r="D21" s="12"/>
      <c r="E21" s="12"/>
      <c r="F21" s="12"/>
      <c r="G21" s="12"/>
      <c r="H21" s="10"/>
      <c r="J21" s="11">
        <v>0</v>
      </c>
      <c r="K21" s="11">
        <v>0</v>
      </c>
      <c r="M21" s="6"/>
      <c r="N21" s="6"/>
      <c r="O21" s="6"/>
    </row>
    <row r="22" spans="1:15" s="4" customFormat="1" ht="15" x14ac:dyDescent="0.2">
      <c r="B22" s="4" t="s">
        <v>38</v>
      </c>
      <c r="C22" s="4" t="s">
        <v>39</v>
      </c>
      <c r="J22" s="11">
        <v>0</v>
      </c>
      <c r="K22" s="11">
        <v>0</v>
      </c>
      <c r="M22" s="6"/>
      <c r="N22" s="6"/>
      <c r="O22" s="6"/>
    </row>
    <row r="23" spans="1:15" s="4" customFormat="1" ht="15" x14ac:dyDescent="0.2">
      <c r="J23" s="11"/>
      <c r="K23" s="11"/>
      <c r="M23" s="6"/>
      <c r="N23" s="6"/>
      <c r="O23" s="6"/>
    </row>
    <row r="24" spans="1:15" s="4" customFormat="1" ht="15.75" x14ac:dyDescent="0.25">
      <c r="A24" s="7" t="s">
        <v>40</v>
      </c>
      <c r="B24" s="15" t="s">
        <v>41</v>
      </c>
      <c r="C24" s="15"/>
      <c r="D24" s="15"/>
      <c r="J24" s="9">
        <f>21770*10+20750*2</f>
        <v>259200</v>
      </c>
      <c r="K24" s="9">
        <f>SUM(K25:K29)</f>
        <v>260484.14</v>
      </c>
      <c r="M24" s="6"/>
      <c r="N24" s="6"/>
      <c r="O24" s="6"/>
    </row>
    <row r="25" spans="1:15" s="4" customFormat="1" ht="15" x14ac:dyDescent="0.2">
      <c r="B25" s="4" t="s">
        <v>42</v>
      </c>
      <c r="C25" s="10" t="s">
        <v>43</v>
      </c>
      <c r="D25" s="10"/>
      <c r="J25" s="11"/>
      <c r="K25" s="11">
        <f>3619.81+16730.23+87219.45+67335.02</f>
        <v>174904.51</v>
      </c>
      <c r="M25" s="6"/>
      <c r="N25" s="6"/>
      <c r="O25" s="6"/>
    </row>
    <row r="26" spans="1:15" s="4" customFormat="1" ht="15" x14ac:dyDescent="0.2">
      <c r="B26" s="4" t="s">
        <v>44</v>
      </c>
      <c r="C26" s="12" t="s">
        <v>45</v>
      </c>
      <c r="D26" s="12"/>
      <c r="E26" s="12"/>
      <c r="F26" s="12"/>
      <c r="G26" s="12"/>
      <c r="J26" s="11"/>
      <c r="K26" s="11">
        <f>13521.21+10587.29+11798.25+13056.75</f>
        <v>48963.5</v>
      </c>
      <c r="M26" s="6"/>
      <c r="N26" s="6"/>
      <c r="O26" s="6"/>
    </row>
    <row r="27" spans="1:15" s="4" customFormat="1" ht="15" x14ac:dyDescent="0.2">
      <c r="B27" s="4" t="s">
        <v>46</v>
      </c>
      <c r="C27" s="12" t="s">
        <v>47</v>
      </c>
      <c r="D27" s="12"/>
      <c r="E27" s="12"/>
      <c r="F27" s="12"/>
      <c r="G27" s="10"/>
      <c r="H27" s="10"/>
      <c r="J27" s="11"/>
      <c r="K27" s="11">
        <f>4269.77+3239.44+4121.64+3225.28</f>
        <v>14856.130000000003</v>
      </c>
      <c r="M27" s="6"/>
      <c r="N27" s="6"/>
      <c r="O27" s="6"/>
    </row>
    <row r="28" spans="1:15" s="4" customFormat="1" ht="15" x14ac:dyDescent="0.2">
      <c r="B28" s="4" t="s">
        <v>48</v>
      </c>
      <c r="C28" s="14" t="s">
        <v>49</v>
      </c>
      <c r="D28" s="14"/>
      <c r="E28" s="14"/>
      <c r="F28" s="14"/>
      <c r="G28" s="10"/>
      <c r="H28" s="10"/>
      <c r="J28" s="11"/>
      <c r="K28" s="11">
        <f>108.8*200</f>
        <v>21760</v>
      </c>
    </row>
    <row r="29" spans="1:15" s="4" customFormat="1" ht="15" x14ac:dyDescent="0.2">
      <c r="B29" s="4" t="s">
        <v>50</v>
      </c>
      <c r="C29" s="14"/>
      <c r="D29" s="14"/>
      <c r="E29" s="14"/>
      <c r="F29" s="14"/>
      <c r="G29" s="10"/>
      <c r="H29" s="10"/>
      <c r="J29" s="11"/>
      <c r="K29" s="11"/>
      <c r="M29" s="6"/>
      <c r="N29" s="6"/>
      <c r="O29" s="6"/>
    </row>
    <row r="30" spans="1:15" s="4" customFormat="1" ht="15" x14ac:dyDescent="0.2">
      <c r="B30" s="4" t="s">
        <v>51</v>
      </c>
      <c r="C30" s="14"/>
      <c r="D30" s="14"/>
      <c r="E30" s="14"/>
      <c r="F30" s="14"/>
      <c r="G30" s="10"/>
      <c r="H30" s="10"/>
      <c r="J30" s="11"/>
      <c r="K30" s="11"/>
      <c r="M30" s="6"/>
      <c r="N30" s="6"/>
      <c r="O30" s="6"/>
    </row>
    <row r="31" spans="1:15" s="4" customFormat="1" ht="15.75" x14ac:dyDescent="0.25">
      <c r="A31" s="7" t="s">
        <v>52</v>
      </c>
      <c r="B31" s="15" t="s">
        <v>53</v>
      </c>
      <c r="C31" s="15"/>
      <c r="D31" s="15"/>
      <c r="J31" s="9">
        <v>0</v>
      </c>
      <c r="K31" s="9">
        <f>K32+K33</f>
        <v>0</v>
      </c>
      <c r="M31" s="6"/>
      <c r="N31" s="6"/>
      <c r="O31" s="6"/>
    </row>
    <row r="32" spans="1:15" s="4" customFormat="1" ht="15.75" x14ac:dyDescent="0.25">
      <c r="A32" s="7"/>
      <c r="B32" s="10" t="s">
        <v>54</v>
      </c>
      <c r="C32" s="10" t="s">
        <v>55</v>
      </c>
      <c r="D32" s="10"/>
      <c r="J32" s="9">
        <v>0</v>
      </c>
      <c r="K32" s="11">
        <v>0</v>
      </c>
      <c r="M32" s="6"/>
      <c r="N32" s="6"/>
      <c r="O32" s="6"/>
    </row>
    <row r="33" spans="1:15" s="4" customFormat="1" ht="15.75" x14ac:dyDescent="0.25">
      <c r="A33" s="7"/>
      <c r="B33" s="10" t="s">
        <v>56</v>
      </c>
      <c r="C33" s="10" t="s">
        <v>57</v>
      </c>
      <c r="D33" s="10"/>
      <c r="J33" s="9">
        <v>0</v>
      </c>
      <c r="K33" s="11">
        <f>K32*0.202</f>
        <v>0</v>
      </c>
      <c r="M33" s="6"/>
      <c r="N33" s="6"/>
      <c r="O33" s="6"/>
    </row>
    <row r="34" spans="1:15" s="4" customFormat="1" ht="15.75" x14ac:dyDescent="0.25">
      <c r="A34" s="7"/>
      <c r="B34" s="10"/>
      <c r="C34" s="10"/>
      <c r="D34" s="10"/>
      <c r="J34" s="9"/>
      <c r="K34" s="11"/>
      <c r="M34" s="6"/>
      <c r="N34" s="6"/>
      <c r="O34" s="6"/>
    </row>
    <row r="35" spans="1:15" s="4" customFormat="1" ht="15.75" x14ac:dyDescent="0.25">
      <c r="A35" s="7" t="s">
        <v>58</v>
      </c>
      <c r="B35" s="8" t="s">
        <v>59</v>
      </c>
      <c r="C35" s="8"/>
      <c r="D35" s="8"/>
      <c r="E35" s="8"/>
      <c r="J35" s="9">
        <f>4390*12</f>
        <v>52680</v>
      </c>
      <c r="K35" s="9">
        <f>13543.85+13323.12+12942.86+4865.47+10928.83</f>
        <v>55604.130000000005</v>
      </c>
      <c r="M35" s="6"/>
      <c r="N35" s="6"/>
      <c r="O35" s="6"/>
    </row>
    <row r="36" spans="1:15" s="4" customFormat="1" ht="15" x14ac:dyDescent="0.2">
      <c r="J36" s="11"/>
      <c r="K36" s="11"/>
      <c r="M36" s="6"/>
      <c r="N36" s="6"/>
      <c r="O36" s="6"/>
    </row>
    <row r="37" spans="1:15" s="4" customFormat="1" ht="15.75" x14ac:dyDescent="0.25">
      <c r="A37" s="7" t="s">
        <v>60</v>
      </c>
      <c r="B37" s="8" t="s">
        <v>61</v>
      </c>
      <c r="C37" s="8"/>
      <c r="D37" s="8"/>
      <c r="E37" s="8"/>
      <c r="F37" s="8"/>
      <c r="J37" s="9">
        <f>7810*12</f>
        <v>93720</v>
      </c>
      <c r="K37" s="9">
        <f>24027.6+23604.1+27272.57+9602.51+15463.44</f>
        <v>99970.219999999987</v>
      </c>
      <c r="M37" s="6"/>
      <c r="N37" s="6"/>
      <c r="O37" s="6"/>
    </row>
    <row r="38" spans="1:15" s="4" customFormat="1" ht="15" x14ac:dyDescent="0.2">
      <c r="J38" s="11"/>
      <c r="K38" s="11"/>
      <c r="M38" s="6"/>
      <c r="N38" s="6"/>
      <c r="O38" s="6"/>
    </row>
    <row r="39" spans="1:15" s="4" customFormat="1" ht="15.75" x14ac:dyDescent="0.25">
      <c r="A39" s="7" t="s">
        <v>62</v>
      </c>
      <c r="B39" s="7" t="s">
        <v>63</v>
      </c>
      <c r="J39" s="9">
        <f>1320*12</f>
        <v>15840</v>
      </c>
      <c r="K39" s="9">
        <f>14224.97+859.6+0+0</f>
        <v>15084.57</v>
      </c>
      <c r="M39" s="6"/>
      <c r="N39" s="6"/>
      <c r="O39" s="6"/>
    </row>
    <row r="40" spans="1:15" s="4" customFormat="1" ht="15.75" x14ac:dyDescent="0.25">
      <c r="A40" s="7"/>
      <c r="B40" s="7"/>
      <c r="J40" s="9"/>
      <c r="K40" s="9"/>
      <c r="M40" s="6"/>
      <c r="N40" s="6"/>
      <c r="O40" s="6"/>
    </row>
    <row r="41" spans="1:15" s="7" customFormat="1" ht="15.75" x14ac:dyDescent="0.25">
      <c r="A41" s="7" t="s">
        <v>64</v>
      </c>
      <c r="B41" s="7" t="s">
        <v>65</v>
      </c>
      <c r="J41" s="9">
        <f>7530*10+7940*2</f>
        <v>91180</v>
      </c>
      <c r="K41" s="9">
        <f>22550.15+22550.19+21910.49+23382.08</f>
        <v>90392.91</v>
      </c>
      <c r="M41" s="16"/>
      <c r="N41" s="16"/>
      <c r="O41" s="16"/>
    </row>
    <row r="42" spans="1:15" s="4" customFormat="1" ht="15.75" x14ac:dyDescent="0.25">
      <c r="B42" s="7" t="s">
        <v>66</v>
      </c>
      <c r="J42" s="9">
        <f>J4+J11+J19+J24+J29+J35+J37+J39+J41</f>
        <v>812854.82000000007</v>
      </c>
      <c r="K42" s="9">
        <f>K4+K11+K19+K24+K31+K35+K37+K39+K41</f>
        <v>848898.58</v>
      </c>
      <c r="M42" s="6"/>
      <c r="N42" s="6"/>
      <c r="O42" s="6"/>
    </row>
    <row r="43" spans="1:15" s="4" customFormat="1" ht="15.75" x14ac:dyDescent="0.25">
      <c r="B43" s="7" t="s">
        <v>67</v>
      </c>
      <c r="J43" s="11">
        <f>ROUND(J42*7/100,2)</f>
        <v>56899.839999999997</v>
      </c>
      <c r="K43" s="11">
        <f>ROUND(K42*7/100,2)</f>
        <v>59422.9</v>
      </c>
      <c r="M43" s="6"/>
      <c r="N43" s="6"/>
      <c r="O43" s="6"/>
    </row>
    <row r="44" spans="1:15" s="4" customFormat="1" ht="15.75" x14ac:dyDescent="0.25">
      <c r="B44" s="8" t="s">
        <v>68</v>
      </c>
      <c r="C44" s="8"/>
      <c r="D44" s="8"/>
      <c r="J44" s="9">
        <f>SUM(J42:J43)</f>
        <v>869754.66</v>
      </c>
      <c r="K44" s="9">
        <f>SUM(K42:K43)</f>
        <v>908321.48</v>
      </c>
      <c r="M44" s="6"/>
      <c r="N44" s="6"/>
      <c r="O44" s="6"/>
    </row>
    <row r="45" spans="1:15" s="4" customFormat="1" ht="15.75" x14ac:dyDescent="0.25">
      <c r="B45" s="17"/>
      <c r="C45" s="17"/>
      <c r="D45" s="17"/>
      <c r="J45" s="9"/>
      <c r="K45" s="9"/>
      <c r="M45" s="6"/>
      <c r="N45" s="6"/>
      <c r="O45" s="6"/>
    </row>
    <row r="46" spans="1:15" s="7" customFormat="1" ht="15.75" x14ac:dyDescent="0.25">
      <c r="A46" s="8" t="s">
        <v>69</v>
      </c>
      <c r="B46" s="8"/>
      <c r="C46" s="8"/>
      <c r="D46" s="8"/>
      <c r="J46" s="9"/>
      <c r="K46" s="9">
        <f>211310.31+211310.31+212161.29+217171.97</f>
        <v>851953.88</v>
      </c>
      <c r="M46" s="16"/>
      <c r="N46" s="16"/>
      <c r="O46" s="16"/>
    </row>
    <row r="47" spans="1:15" s="7" customFormat="1" ht="15.75" x14ac:dyDescent="0.25">
      <c r="A47" s="17"/>
      <c r="B47" s="17"/>
      <c r="C47" s="17"/>
      <c r="D47" s="17"/>
      <c r="J47" s="9"/>
      <c r="K47" s="9"/>
      <c r="M47" s="16"/>
      <c r="N47" s="16"/>
      <c r="O47" s="16"/>
    </row>
    <row r="48" spans="1:15" s="7" customFormat="1" ht="15.75" x14ac:dyDescent="0.25">
      <c r="A48" s="8" t="s">
        <v>70</v>
      </c>
      <c r="B48" s="8"/>
      <c r="C48" s="8"/>
      <c r="D48" s="8"/>
      <c r="E48" s="8"/>
      <c r="F48" s="8"/>
      <c r="J48" s="9"/>
      <c r="K48" s="9">
        <f>194206.24+208230.05+198767.45+225077.21</f>
        <v>826280.95</v>
      </c>
      <c r="M48" s="16"/>
      <c r="N48" s="16"/>
      <c r="O48" s="16"/>
    </row>
    <row r="49" spans="1:15" s="4" customFormat="1" ht="15.75" x14ac:dyDescent="0.25">
      <c r="A49" s="7" t="s">
        <v>71</v>
      </c>
      <c r="K49" s="18">
        <f>4095.83+2630.52+4300.32+3673.17</f>
        <v>14699.84</v>
      </c>
      <c r="M49" s="6"/>
      <c r="N49" s="6"/>
      <c r="O49" s="6"/>
    </row>
    <row r="50" spans="1:15" s="4" customFormat="1" ht="15.75" x14ac:dyDescent="0.25">
      <c r="A50" s="7" t="s">
        <v>72</v>
      </c>
      <c r="K50" s="19">
        <f>K48+K49-K44</f>
        <v>-67340.690000000061</v>
      </c>
      <c r="M50" s="6"/>
      <c r="N50" s="6"/>
      <c r="O50" s="6"/>
    </row>
    <row r="51" spans="1:15" s="4" customFormat="1" ht="15.75" x14ac:dyDescent="0.25">
      <c r="A51" s="7"/>
      <c r="M51" s="6"/>
      <c r="N51" s="6"/>
      <c r="O51" s="6"/>
    </row>
    <row r="52" spans="1:15" s="4" customFormat="1" ht="15" x14ac:dyDescent="0.2">
      <c r="B52" s="4" t="s">
        <v>73</v>
      </c>
      <c r="J52" s="4" t="s">
        <v>74</v>
      </c>
      <c r="M52" s="6"/>
      <c r="N52" s="6"/>
      <c r="O52" s="6"/>
    </row>
    <row r="53" spans="1:15" s="4" customFormat="1" ht="15" x14ac:dyDescent="0.2">
      <c r="M53" s="6"/>
      <c r="N53" s="6"/>
      <c r="O53" s="6"/>
    </row>
    <row r="54" spans="1:15" s="4" customFormat="1" ht="15" x14ac:dyDescent="0.2">
      <c r="B54" s="4" t="s">
        <v>75</v>
      </c>
      <c r="I54" s="20"/>
      <c r="J54" s="4" t="s">
        <v>76</v>
      </c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  <row r="177" spans="13:15" s="4" customFormat="1" ht="15" x14ac:dyDescent="0.2">
      <c r="M177" s="6"/>
      <c r="N177" s="6"/>
      <c r="O177" s="6"/>
    </row>
  </sheetData>
  <mergeCells count="21">
    <mergeCell ref="B44:D44"/>
    <mergeCell ref="A46:D46"/>
    <mergeCell ref="A48:F48"/>
    <mergeCell ref="C20:G20"/>
    <mergeCell ref="C21:G21"/>
    <mergeCell ref="C26:G26"/>
    <mergeCell ref="C27:F27"/>
    <mergeCell ref="B35:E35"/>
    <mergeCell ref="B37:F37"/>
    <mergeCell ref="C12:D12"/>
    <mergeCell ref="C13:E13"/>
    <mergeCell ref="C14:F14"/>
    <mergeCell ref="C15:H15"/>
    <mergeCell ref="C16:F16"/>
    <mergeCell ref="B19:H19"/>
    <mergeCell ref="A1:K1"/>
    <mergeCell ref="A2:K2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2019-03-26T13:22:36Z</dcterms:created>
  <dcterms:modified xsi:type="dcterms:W3CDTF">2019-03-26T13:25:35Z</dcterms:modified>
</cp:coreProperties>
</file>