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30-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/>
  <c r="K27" i="1"/>
  <c r="K26" i="1"/>
  <c r="K25" i="1"/>
  <c r="K24" i="1"/>
  <c r="J24" i="1"/>
  <c r="K19" i="1"/>
  <c r="J19" i="1"/>
  <c r="J18" i="1"/>
  <c r="J11" i="1" s="1"/>
  <c r="J17" i="1"/>
  <c r="K16" i="1"/>
  <c r="J16" i="1"/>
  <c r="K15" i="1"/>
  <c r="J15" i="1"/>
  <c r="K14" i="1"/>
  <c r="J14" i="1"/>
  <c r="K13" i="1"/>
  <c r="J13" i="1"/>
  <c r="K12" i="1"/>
  <c r="J12" i="1"/>
  <c r="K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K43" i="1" l="1"/>
  <c r="K44" i="1" s="1"/>
  <c r="K50" i="1" s="1"/>
  <c r="J44" i="1"/>
  <c r="J43" i="1"/>
</calcChain>
</file>

<file path=xl/sharedStrings.xml><?xml version="1.0" encoding="utf-8"?>
<sst xmlns="http://schemas.openxmlformats.org/spreadsheetml/2006/main" count="76" uniqueCount="76">
  <si>
    <t xml:space="preserve">ОТЧЁТ по расходам на обслуживание </t>
  </si>
  <si>
    <t xml:space="preserve"> д.30 корп. 3 по ул. Зубковой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</si>
  <si>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</si>
  <si>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</si>
  <si>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</si>
  <si>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</si>
  <si>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</si>
  <si>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</si>
  <si>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</si>
  <si>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</si>
  <si>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</si>
  <si>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</si>
  <si>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</si>
  <si>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</si>
  <si>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</si>
  <si>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</si>
  <si>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</si>
  <si>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</si>
  <si>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</si>
  <si>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</si>
  <si>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</si>
  <si>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</si>
  <si>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</si>
  <si>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</si>
  <si>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</si>
  <si>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</si>
  <si>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</si>
  <si>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</si>
  <si>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</si>
  <si>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</si>
  <si>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</si>
  <si>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</si>
  <si>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</si>
  <si>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</si>
  <si>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</si>
  <si>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</si>
  <si>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</si>
  <si>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</si>
  <si>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</si>
  <si>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</si>
  <si>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</si>
  <si>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</si>
  <si>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</si>
  <si>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</si>
  <si>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</si>
  <si>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</si>
  <si>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</si>
  <si>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</si>
  <si>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</si>
  <si>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</si>
  <si>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</si>
  <si>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</si>
  <si>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</si>
  <si>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</si>
  <si>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</si>
  <si>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</si>
  <si>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</si>
  <si>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</si>
  <si>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</si>
  <si>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</si>
  <si>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</si>
  <si>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</si>
  <si>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</si>
  <si>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</si>
  <si>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</si>
  <si>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</si>
  <si>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</si>
  <si>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</si>
  <si>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</si>
  <si>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</si>
  <si>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</si>
  <si>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</si>
  <si>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</si>
  <si>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</si>
  <si>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</si>
  <si>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Баринова Т. 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</si>
</sst>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2" xfId="0" applyNumberFormat="1" applyFont="1" applyBorder="1"/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O177"/>
  <sheetViews>
    <sheetView tabSelected="1" topLeftCell="A23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7109375" customWidth="1"/>
    <col min="13" max="13" width="15.7109375" style="22" customWidth="1"/>
    <col min="14" max="14" width="13.5703125" style="22" customWidth="1"/>
    <col min="15" max="15" width="9.140625" style="22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168352.44</v>
      </c>
      <c r="K4" s="9">
        <f>SUM(K5:K9)</f>
        <v>175101.90999999997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10229*10+10465*2</f>
        <v>123220</v>
      </c>
      <c r="K5" s="11">
        <f>30177.69+32270.71+28675.11+29932.85</f>
        <v>121056.35999999999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I6" s="13"/>
      <c r="J6" s="14">
        <f>ROUND(J5*0.202,2)</f>
        <v>24890.44</v>
      </c>
      <c r="K6" s="14">
        <f>ROUND(K5*0.202,2)</f>
        <v>24453.38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287*12</f>
        <v>3444</v>
      </c>
      <c r="K7" s="11">
        <f>2775.7+4214.59+854.25+414.62</f>
        <v>8259.16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1144*10+1077*2</f>
        <v>13594</v>
      </c>
      <c r="K8" s="11">
        <f>3486.76+3564.96+4184.81+4009.74</f>
        <v>15246.27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267*12</f>
        <v>3204</v>
      </c>
      <c r="K9" s="11">
        <f>1250.91+586.67+1847.58+2401.58</f>
        <v>6086.74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124154</v>
      </c>
      <c r="K11" s="9">
        <f>SUM(K12:K18)</f>
        <v>137795.37</v>
      </c>
      <c r="M11" s="6"/>
      <c r="N11" s="6"/>
      <c r="O11" s="6"/>
    </row>
    <row r="12" spans="1:15" s="4" customFormat="1" ht="15" x14ac:dyDescent="0.2">
      <c r="B12" s="15" t="s">
        <v>18</v>
      </c>
      <c r="C12" s="12" t="s">
        <v>19</v>
      </c>
      <c r="D12" s="12"/>
      <c r="E12" s="15"/>
      <c r="F12" s="15"/>
      <c r="J12" s="11">
        <f>3202*10+3014*2</f>
        <v>38048</v>
      </c>
      <c r="K12" s="11">
        <f>11060.65+10803.2+11085.67+11085.67</f>
        <v>44035.189999999995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3226*10+3168*2</f>
        <v>38596</v>
      </c>
      <c r="K13" s="11">
        <f>11571.6+12143.56+12554.89+12048.88</f>
        <v>48318.93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287*12</f>
        <v>3444</v>
      </c>
      <c r="K14" s="11">
        <f>862.23+862.23+862.23+862.23</f>
        <v>3448.92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1395*10+1572*2</f>
        <v>17094</v>
      </c>
      <c r="K15" s="11">
        <f>5253.44+5079.23+5812.85+4660.81</f>
        <v>20806.329999999998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1988*12</f>
        <v>23856</v>
      </c>
      <c r="K16" s="11">
        <f>21186+0+0+0</f>
        <v>21186</v>
      </c>
      <c r="M16" s="6"/>
      <c r="N16" s="6"/>
      <c r="O16" s="6"/>
    </row>
    <row r="17" spans="1:15" s="4" customFormat="1" ht="15" x14ac:dyDescent="0.2">
      <c r="B17" s="4" t="s">
        <v>28</v>
      </c>
      <c r="C17" s="15" t="s">
        <v>29</v>
      </c>
      <c r="D17" s="15"/>
      <c r="E17" s="15"/>
      <c r="F17" s="15"/>
      <c r="J17" s="11">
        <f>141*2</f>
        <v>282</v>
      </c>
      <c r="K17" s="11">
        <v>0</v>
      </c>
    </row>
    <row r="18" spans="1:15" s="4" customFormat="1" ht="15" x14ac:dyDescent="0.2">
      <c r="B18" s="4" t="s">
        <v>30</v>
      </c>
      <c r="C18" s="15" t="s">
        <v>31</v>
      </c>
      <c r="D18" s="15"/>
      <c r="E18" s="15"/>
      <c r="F18" s="15"/>
      <c r="J18" s="11">
        <f>1417*2</f>
        <v>2834</v>
      </c>
      <c r="K18" s="11">
        <v>0</v>
      </c>
    </row>
    <row r="19" spans="1:15" s="4" customFormat="1" ht="15.75" x14ac:dyDescent="0.25">
      <c r="A19" s="7" t="s">
        <v>32</v>
      </c>
      <c r="B19" s="8" t="s">
        <v>33</v>
      </c>
      <c r="C19" s="8"/>
      <c r="D19" s="8"/>
      <c r="E19" s="8"/>
      <c r="F19" s="8"/>
      <c r="G19" s="8"/>
      <c r="H19" s="8"/>
      <c r="J19" s="9">
        <f>SUM(J20:J22)</f>
        <v>0</v>
      </c>
      <c r="K19" s="9">
        <f>SUM(K20:K22)</f>
        <v>0</v>
      </c>
      <c r="M19" s="6"/>
      <c r="N19" s="6"/>
      <c r="O19" s="6"/>
    </row>
    <row r="20" spans="1:15" s="4" customFormat="1" ht="15" x14ac:dyDescent="0.2">
      <c r="B20" s="15" t="s">
        <v>34</v>
      </c>
      <c r="C20" s="12" t="s">
        <v>35</v>
      </c>
      <c r="D20" s="12"/>
      <c r="E20" s="12"/>
      <c r="F20" s="12"/>
      <c r="G20" s="12"/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B21" s="15" t="s">
        <v>36</v>
      </c>
      <c r="C21" s="12" t="s">
        <v>37</v>
      </c>
      <c r="D21" s="12"/>
      <c r="E21" s="12"/>
      <c r="F21" s="12"/>
      <c r="G21" s="12"/>
      <c r="H21" s="10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4" t="s">
        <v>38</v>
      </c>
      <c r="C22" s="4" t="s">
        <v>39</v>
      </c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J23" s="11"/>
      <c r="K23" s="11"/>
      <c r="M23" s="6"/>
      <c r="N23" s="6"/>
      <c r="O23" s="6"/>
    </row>
    <row r="24" spans="1:15" s="4" customFormat="1" ht="15.75" x14ac:dyDescent="0.25">
      <c r="A24" s="7" t="s">
        <v>40</v>
      </c>
      <c r="B24" s="16" t="s">
        <v>41</v>
      </c>
      <c r="C24" s="16"/>
      <c r="D24" s="16"/>
      <c r="J24" s="9">
        <f>23010*10+21500*2</f>
        <v>273100</v>
      </c>
      <c r="K24" s="9">
        <f>SUM(K25:K29)</f>
        <v>374713.67</v>
      </c>
      <c r="M24" s="6"/>
      <c r="N24" s="6"/>
      <c r="O24" s="6"/>
    </row>
    <row r="25" spans="1:15" s="4" customFormat="1" ht="15" x14ac:dyDescent="0.2">
      <c r="B25" s="4" t="s">
        <v>42</v>
      </c>
      <c r="C25" s="10" t="s">
        <v>43</v>
      </c>
      <c r="D25" s="10"/>
      <c r="J25" s="11"/>
      <c r="K25" s="11">
        <f>116443.78+64638.51+108972.1+21502.1</f>
        <v>311556.49</v>
      </c>
      <c r="M25" s="6"/>
      <c r="N25" s="6"/>
      <c r="O25" s="6"/>
    </row>
    <row r="26" spans="1:15" s="4" customFormat="1" ht="15" x14ac:dyDescent="0.2">
      <c r="B26" s="4" t="s">
        <v>44</v>
      </c>
      <c r="C26" s="12" t="s">
        <v>45</v>
      </c>
      <c r="D26" s="12"/>
      <c r="E26" s="12"/>
      <c r="F26" s="12"/>
      <c r="G26" s="12"/>
      <c r="J26" s="11"/>
      <c r="K26" s="11">
        <f>14201.38+10523.73+11370.14+12261.43</f>
        <v>48356.68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0"/>
      <c r="H27" s="10"/>
      <c r="J27" s="11"/>
      <c r="K27" s="11">
        <f>4253.79+3227.31+4106.2+3213.2</f>
        <v>14800.5</v>
      </c>
      <c r="M27" s="6"/>
      <c r="N27" s="6"/>
      <c r="O27" s="6"/>
    </row>
    <row r="28" spans="1:15" s="4" customFormat="1" ht="15" x14ac:dyDescent="0.2">
      <c r="B28" s="4" t="s">
        <v>48</v>
      </c>
      <c r="C28" s="15"/>
      <c r="D28" s="15"/>
      <c r="E28" s="15"/>
      <c r="F28" s="15"/>
      <c r="G28" s="10"/>
      <c r="H28" s="10"/>
      <c r="J28" s="11"/>
      <c r="K28" s="11"/>
      <c r="M28" s="6"/>
      <c r="N28" s="6"/>
      <c r="O28" s="6"/>
    </row>
    <row r="29" spans="1:15" s="4" customFormat="1" ht="15" x14ac:dyDescent="0.2">
      <c r="B29" s="4" t="s">
        <v>49</v>
      </c>
      <c r="C29" s="15"/>
      <c r="D29" s="15"/>
      <c r="E29" s="15"/>
      <c r="F29" s="15"/>
      <c r="G29" s="10"/>
      <c r="H29" s="10"/>
      <c r="J29" s="11"/>
      <c r="K29" s="11"/>
    </row>
    <row r="30" spans="1:15" s="4" customFormat="1" ht="15" x14ac:dyDescent="0.2">
      <c r="B30" s="4" t="s">
        <v>50</v>
      </c>
      <c r="C30" s="15"/>
      <c r="D30" s="15"/>
      <c r="E30" s="15"/>
      <c r="F30" s="15"/>
      <c r="G30" s="10"/>
      <c r="H30" s="10"/>
      <c r="J30" s="11"/>
      <c r="K30" s="11"/>
    </row>
    <row r="31" spans="1:15" s="4" customFormat="1" ht="15.75" x14ac:dyDescent="0.25">
      <c r="A31" s="7" t="s">
        <v>51</v>
      </c>
      <c r="B31" s="16" t="s">
        <v>52</v>
      </c>
      <c r="C31" s="16"/>
      <c r="D31" s="16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53</v>
      </c>
      <c r="C32" s="10" t="s">
        <v>54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55</v>
      </c>
      <c r="C33" s="10" t="s">
        <v>56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0"/>
      <c r="C34" s="10"/>
      <c r="D34" s="10"/>
      <c r="J34" s="9"/>
      <c r="K34" s="11"/>
      <c r="M34" s="6"/>
      <c r="N34" s="6"/>
      <c r="O34" s="6"/>
    </row>
    <row r="35" spans="1:15" s="4" customFormat="1" ht="15.75" x14ac:dyDescent="0.25">
      <c r="A35" s="7" t="s">
        <v>57</v>
      </c>
      <c r="B35" s="8" t="s">
        <v>58</v>
      </c>
      <c r="C35" s="8"/>
      <c r="D35" s="8"/>
      <c r="E35" s="8"/>
      <c r="J35" s="9">
        <f>4370*12</f>
        <v>52440</v>
      </c>
      <c r="K35" s="9">
        <f>13543.85+13983.22+12942.86+4865.47+10649.56</f>
        <v>55984.959999999999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59</v>
      </c>
      <c r="B37" s="8" t="s">
        <v>60</v>
      </c>
      <c r="C37" s="8"/>
      <c r="D37" s="8"/>
      <c r="E37" s="8"/>
      <c r="F37" s="8"/>
      <c r="J37" s="9">
        <f>7780*12</f>
        <v>93360</v>
      </c>
      <c r="K37" s="9">
        <f>23852.22+23431.81+27073.5+9532.42+15332.4</f>
        <v>99222.349999999991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61</v>
      </c>
      <c r="B39" s="7" t="s">
        <v>62</v>
      </c>
      <c r="J39" s="9">
        <f>1310*12</f>
        <v>15720</v>
      </c>
      <c r="K39" s="9">
        <f>14171.71+856.38+0+0</f>
        <v>15028.089999999998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63</v>
      </c>
      <c r="B41" s="7" t="s">
        <v>64</v>
      </c>
      <c r="J41" s="9">
        <f>7530*10+7940*2</f>
        <v>91180</v>
      </c>
      <c r="K41" s="9">
        <f>41485.55+23256.61+44605.21+40245.08</f>
        <v>149592.45000000001</v>
      </c>
      <c r="M41" s="17"/>
      <c r="N41" s="17"/>
      <c r="O41" s="17"/>
    </row>
    <row r="42" spans="1:15" s="4" customFormat="1" ht="15.75" x14ac:dyDescent="0.25">
      <c r="B42" s="7" t="s">
        <v>65</v>
      </c>
      <c r="J42" s="9">
        <f>J4+J11+J19+J24+J29+J35+J37+J39+J41</f>
        <v>818306.44</v>
      </c>
      <c r="K42" s="9">
        <f>K4+K11+K19+K24+K31+K35+K37+K39+K41</f>
        <v>1007438.7999999998</v>
      </c>
      <c r="M42" s="6"/>
      <c r="N42" s="6"/>
      <c r="O42" s="6"/>
    </row>
    <row r="43" spans="1:15" s="4" customFormat="1" ht="15.75" x14ac:dyDescent="0.25">
      <c r="B43" s="7" t="s">
        <v>66</v>
      </c>
      <c r="J43" s="11">
        <f>ROUND(J42*7/100,2)</f>
        <v>57281.45</v>
      </c>
      <c r="K43" s="11">
        <f>ROUND(K42*7/100,2)</f>
        <v>70520.72</v>
      </c>
      <c r="M43" s="6"/>
      <c r="N43" s="6"/>
      <c r="O43" s="6"/>
    </row>
    <row r="44" spans="1:15" s="4" customFormat="1" ht="15.75" x14ac:dyDescent="0.25">
      <c r="B44" s="8" t="s">
        <v>67</v>
      </c>
      <c r="C44" s="8"/>
      <c r="D44" s="8"/>
      <c r="J44" s="9">
        <f>SUM(J42:J43)</f>
        <v>875587.8899999999</v>
      </c>
      <c r="K44" s="9">
        <f>SUM(K42:K43)</f>
        <v>1077959.5199999998</v>
      </c>
      <c r="M44" s="6"/>
      <c r="N44" s="6"/>
      <c r="O44" s="6"/>
    </row>
    <row r="45" spans="1:15" s="4" customFormat="1" ht="15.75" x14ac:dyDescent="0.25">
      <c r="B45" s="18"/>
      <c r="C45" s="18"/>
      <c r="D45" s="18"/>
      <c r="J45" s="9"/>
      <c r="K45" s="9"/>
      <c r="M45" s="6"/>
      <c r="N45" s="6"/>
      <c r="O45" s="6"/>
    </row>
    <row r="46" spans="1:15" s="7" customFormat="1" ht="15.75" x14ac:dyDescent="0.25">
      <c r="A46" s="8" t="s">
        <v>68</v>
      </c>
      <c r="B46" s="8"/>
      <c r="C46" s="8"/>
      <c r="D46" s="8"/>
      <c r="J46" s="9"/>
      <c r="K46" s="9">
        <f>210660.66+210660.66+211508.31+216500.37</f>
        <v>849330</v>
      </c>
      <c r="M46" s="17"/>
      <c r="N46" s="17"/>
      <c r="O46" s="17"/>
    </row>
    <row r="47" spans="1:15" s="7" customFormat="1" ht="15.75" x14ac:dyDescent="0.25">
      <c r="A47" s="18"/>
      <c r="B47" s="18"/>
      <c r="C47" s="18"/>
      <c r="D47" s="18"/>
      <c r="J47" s="9"/>
      <c r="K47" s="9"/>
      <c r="M47" s="17"/>
      <c r="N47" s="17"/>
      <c r="O47" s="17"/>
    </row>
    <row r="48" spans="1:15" s="7" customFormat="1" ht="15.75" x14ac:dyDescent="0.25">
      <c r="A48" s="8" t="s">
        <v>69</v>
      </c>
      <c r="B48" s="8"/>
      <c r="C48" s="8"/>
      <c r="D48" s="8"/>
      <c r="E48" s="8"/>
      <c r="F48" s="8"/>
      <c r="J48" s="9"/>
      <c r="K48" s="9">
        <f>196688.25+185293.7+197145.2+213420.26</f>
        <v>792547.41</v>
      </c>
      <c r="M48" s="17"/>
      <c r="N48" s="17"/>
      <c r="O48" s="17"/>
    </row>
    <row r="49" spans="1:15" s="4" customFormat="1" ht="15.75" x14ac:dyDescent="0.25">
      <c r="A49" s="7" t="s">
        <v>70</v>
      </c>
      <c r="K49" s="19">
        <f>4090.16+2623.82+4295.68+3665.93</f>
        <v>14675.59</v>
      </c>
      <c r="M49" s="6"/>
      <c r="N49" s="6"/>
      <c r="O49" s="6"/>
    </row>
    <row r="50" spans="1:15" s="4" customFormat="1" ht="15.75" x14ac:dyDescent="0.25">
      <c r="A50" s="7" t="s">
        <v>71</v>
      </c>
      <c r="K50" s="20">
        <f>K48+K49-K44</f>
        <v>-270736.51999999979</v>
      </c>
      <c r="M50" s="6"/>
      <c r="N50" s="6"/>
      <c r="O50" s="6"/>
    </row>
    <row r="51" spans="1:15" s="4" customFormat="1" ht="15.75" x14ac:dyDescent="0.25">
      <c r="A51" s="7"/>
      <c r="M51" s="6"/>
      <c r="N51" s="6"/>
      <c r="O51" s="6"/>
    </row>
    <row r="52" spans="1:15" s="4" customFormat="1" ht="15" x14ac:dyDescent="0.2">
      <c r="B52" s="4" t="s">
        <v>72</v>
      </c>
      <c r="J52" s="4" t="s">
        <v>73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74</v>
      </c>
      <c r="I54" s="21"/>
      <c r="J54" s="4" t="s">
        <v>75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2019-03-26T13:22:36Z</dcterms:created>
  <dcterms:modified xsi:type="dcterms:W3CDTF">2019-03-26T13:25:47Z</dcterms:modified>
</cp:coreProperties>
</file>