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58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6" i="1"/>
  <c r="K41" i="1"/>
  <c r="J41" i="1"/>
  <c r="K39" i="1"/>
  <c r="J39" i="1"/>
  <c r="K37" i="1"/>
  <c r="J37" i="1"/>
  <c r="K35" i="1"/>
  <c r="J35" i="1"/>
  <c r="K33" i="1"/>
  <c r="K31" i="1"/>
  <c r="K28" i="1"/>
  <c r="K27" i="1"/>
  <c r="K26" i="1"/>
  <c r="K25" i="1"/>
  <c r="K24" i="1" s="1"/>
  <c r="J24" i="1"/>
  <c r="J23" i="1"/>
  <c r="K22" i="1"/>
  <c r="J22" i="1"/>
  <c r="K21" i="1"/>
  <c r="J21" i="1"/>
  <c r="K20" i="1"/>
  <c r="J20" i="1"/>
  <c r="K19" i="1"/>
  <c r="J19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J43" i="1" l="1"/>
  <c r="J44" i="1" s="1"/>
  <c r="K44" i="1"/>
  <c r="K50" i="1" s="1"/>
  <c r="K43" i="1"/>
</calcChain>
</file>

<file path=xl/sharedStrings.xml><?xml version="1.0" encoding="utf-8"?>
<sst xmlns="http://schemas.openxmlformats.org/spreadsheetml/2006/main" count="78" uniqueCount="78">
  <si>
    <t xml:space="preserve">ОТЧЁТ по расходам на обслуживание </t>
  </si>
  <si>
    <t xml:space="preserve"> д.58 корп. 2 по ул. Новоселов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</si>
  <si>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</si>
  <si>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</si>
  <si>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</si>
  <si>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</si>
  <si>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</si>
  <si>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уборщиц, рабочих м/пр</t>
  </si>
  <si>
    <t>1.2.</t>
  </si>
  <si>
    <t>Начисление на зарплату 20.2%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</si>
  <si>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</si>
  <si>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</si>
  <si>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</si>
  <si>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</si>
  <si>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</si>
  <si>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</si>
  <si>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</si>
  <si>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</si>
  <si>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</si>
  <si>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</si>
  <si>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</si>
  <si>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</si>
  <si>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</si>
  <si>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</si>
  <si>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</si>
  <si>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</si>
  <si>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</si>
  <si>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</si>
  <si>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</si>
  <si>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</si>
  <si>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</si>
  <si>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</si>
  <si>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</si>
  <si>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</si>
  <si>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</si>
  <si>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</si>
  <si>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</si>
  <si>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</si>
  <si>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</si>
  <si>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</si>
  <si>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</si>
  <si>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</si>
  <si>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</si>
  <si>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</si>
  <si>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</si>
  <si>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</si>
  <si>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</si>
  <si>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</si>
  <si>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</si>
  <si>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</si>
  <si>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</si>
  <si>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</si>
  <si>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</si>
  <si>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</si>
  <si>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</si>
  <si>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</si>
  <si>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</si>
  <si>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</si>
  <si>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20,2%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</si>
  <si>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</si>
  <si>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</si>
  <si>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</si>
  <si>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</si>
  <si>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</si>
  <si>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</si>
  <si>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</si>
  <si>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</si>
  <si>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</si>
  <si>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</si>
  <si>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</si>
  <si>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</si>
  <si>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</si>
  <si>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</si>
  <si>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</si>
  <si>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</si>
  <si>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</si>
  <si>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</si>
  <si>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Березовская Л.М.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</si>
</sst>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O177"/>
  <sheetViews>
    <sheetView tabSelected="1" topLeftCell="A26" workbookViewId="0">
      <selection activeCell="L1" sqref="L1:M65536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8.5703125" style="21" customWidth="1"/>
    <col min="14" max="14" width="15.28515625" style="21" customWidth="1"/>
    <col min="15" max="15" width="9.140625" style="21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530875.88</v>
      </c>
      <c r="K4" s="9">
        <f>SUM(K5:K9)</f>
        <v>548976.51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30489*10+31124*2</f>
        <v>367138</v>
      </c>
      <c r="K5" s="11">
        <f>86155.64+94123.9+96767.88+85071.12</f>
        <v>362118.54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ROUND(J5*0.202,2)</f>
        <v>74161.88</v>
      </c>
      <c r="K6" s="13">
        <f>ROUND(K5*0.202,2)</f>
        <v>73147.95</v>
      </c>
      <c r="M6" s="6"/>
      <c r="N6" s="6"/>
      <c r="O6" s="6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1142*12</f>
        <v>13704</v>
      </c>
      <c r="K7" s="11">
        <f>2891.82+4801.64+10172.69+1349.39</f>
        <v>19215.54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5274*10+5182*2</f>
        <v>63104</v>
      </c>
      <c r="K8" s="11">
        <f>16072.66+16433.18+19290.44+18483.43</f>
        <v>70279.709999999992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1064*12</f>
        <v>12768</v>
      </c>
      <c r="K9" s="11">
        <f>4976.44+2333.94+7350.2+9554.19</f>
        <v>24214.769999999997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SUM(J12:J18)</f>
        <v>516496</v>
      </c>
      <c r="K11" s="9">
        <f>SUM(K12:K18)</f>
        <v>576492.17000000004</v>
      </c>
      <c r="M11" s="6"/>
      <c r="N11" s="6"/>
      <c r="O11" s="6"/>
    </row>
    <row r="12" spans="1:15" s="4" customFormat="1" ht="15" x14ac:dyDescent="0.2">
      <c r="B12" s="14" t="s">
        <v>18</v>
      </c>
      <c r="C12" s="12" t="s">
        <v>19</v>
      </c>
      <c r="D12" s="12"/>
      <c r="E12" s="14"/>
      <c r="F12" s="14"/>
      <c r="J12" s="11">
        <f>14762*10+14505*2</f>
        <v>176630</v>
      </c>
      <c r="K12" s="11">
        <f>50985.48+49798.72+51100.82+51100.82</f>
        <v>202985.84000000003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14870*10+15246*2</f>
        <v>179192</v>
      </c>
      <c r="K13" s="11">
        <f>53340.75+55977.27+57873.34+55540.84</f>
        <v>222732.19999999998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573*12</f>
        <v>6876</v>
      </c>
      <c r="K14" s="11">
        <f>1720.08+1720.08+1720.08+1720.08</f>
        <v>6880.32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5548*10+6255*2</f>
        <v>67990</v>
      </c>
      <c r="K15" s="11">
        <f>20899.73+20206.7+23125.29+18542.09</f>
        <v>82773.81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7067*12</f>
        <v>84804</v>
      </c>
      <c r="K16" s="11">
        <f>0+61120+0+0</f>
        <v>61120</v>
      </c>
      <c r="M16" s="6"/>
      <c r="N16" s="6"/>
      <c r="O16" s="6"/>
    </row>
    <row r="17" spans="1:15" s="4" customFormat="1" ht="15" x14ac:dyDescent="0.2">
      <c r="B17" s="4" t="s">
        <v>28</v>
      </c>
      <c r="C17" s="14" t="s">
        <v>29</v>
      </c>
      <c r="D17" s="14"/>
      <c r="E17" s="14"/>
      <c r="F17" s="14"/>
      <c r="J17" s="11">
        <f>502*2</f>
        <v>1004</v>
      </c>
      <c r="K17" s="11">
        <v>0</v>
      </c>
    </row>
    <row r="18" spans="1:15" s="4" customFormat="1" ht="15" x14ac:dyDescent="0.2">
      <c r="B18" s="4" t="s">
        <v>30</v>
      </c>
      <c r="C18" s="14"/>
      <c r="D18" s="14"/>
      <c r="E18" s="14"/>
      <c r="F18" s="14"/>
      <c r="J18" s="11"/>
      <c r="K18" s="11"/>
      <c r="M18" s="6"/>
      <c r="N18" s="6"/>
      <c r="O18" s="6"/>
    </row>
    <row r="19" spans="1:15" s="4" customFormat="1" ht="15.75" x14ac:dyDescent="0.25">
      <c r="A19" s="7" t="s">
        <v>31</v>
      </c>
      <c r="B19" s="8" t="s">
        <v>32</v>
      </c>
      <c r="C19" s="8"/>
      <c r="D19" s="8"/>
      <c r="E19" s="8"/>
      <c r="F19" s="8"/>
      <c r="G19" s="8"/>
      <c r="H19" s="8"/>
      <c r="J19" s="9">
        <f>SUM(J20:J23)</f>
        <v>616344</v>
      </c>
      <c r="K19" s="9">
        <f>SUM(K20:K23)</f>
        <v>582942.4</v>
      </c>
      <c r="M19" s="6"/>
      <c r="N19" s="6"/>
      <c r="O19" s="6"/>
    </row>
    <row r="20" spans="1:15" s="4" customFormat="1" ht="15" x14ac:dyDescent="0.2">
      <c r="B20" s="14" t="s">
        <v>33</v>
      </c>
      <c r="C20" s="12" t="s">
        <v>34</v>
      </c>
      <c r="D20" s="12"/>
      <c r="E20" s="12"/>
      <c r="F20" s="12"/>
      <c r="G20" s="12"/>
      <c r="J20" s="11">
        <f>47712*10+40072*2</f>
        <v>557264</v>
      </c>
      <c r="K20" s="11">
        <f>143126.4+143126.4+135489.6+120216</f>
        <v>541958.40000000002</v>
      </c>
      <c r="M20" s="6"/>
      <c r="N20" s="6"/>
      <c r="O20" s="6"/>
    </row>
    <row r="21" spans="1:15" s="4" customFormat="1" ht="15" x14ac:dyDescent="0.2">
      <c r="B21" s="14" t="s">
        <v>35</v>
      </c>
      <c r="C21" s="12" t="s">
        <v>36</v>
      </c>
      <c r="D21" s="12"/>
      <c r="E21" s="12"/>
      <c r="F21" s="12"/>
      <c r="G21" s="12"/>
      <c r="H21" s="10"/>
      <c r="J21" s="11">
        <f>2958*12</f>
        <v>35496</v>
      </c>
      <c r="K21" s="11">
        <f>0+0+0+35496</f>
        <v>35496</v>
      </c>
      <c r="M21" s="6"/>
      <c r="N21" s="6"/>
      <c r="O21" s="6"/>
    </row>
    <row r="22" spans="1:15" s="4" customFormat="1" ht="15" x14ac:dyDescent="0.2">
      <c r="B22" s="4" t="s">
        <v>37</v>
      </c>
      <c r="C22" s="4" t="s">
        <v>38</v>
      </c>
      <c r="J22" s="11">
        <f>750*10+375*2</f>
        <v>8250</v>
      </c>
      <c r="K22" s="11">
        <f>171.5*8*4</f>
        <v>5488</v>
      </c>
      <c r="M22" s="6"/>
      <c r="N22" s="6"/>
      <c r="O22" s="6"/>
    </row>
    <row r="23" spans="1:15" s="4" customFormat="1" ht="15" x14ac:dyDescent="0.2">
      <c r="B23" s="4" t="s">
        <v>39</v>
      </c>
      <c r="C23" s="4" t="s">
        <v>40</v>
      </c>
      <c r="J23" s="11">
        <f>7667*2</f>
        <v>15334</v>
      </c>
      <c r="K23" s="11">
        <v>0</v>
      </c>
      <c r="M23" s="6"/>
      <c r="N23" s="6"/>
      <c r="O23" s="6"/>
    </row>
    <row r="24" spans="1:15" s="4" customFormat="1" ht="15.75" x14ac:dyDescent="0.25">
      <c r="A24" s="7" t="s">
        <v>41</v>
      </c>
      <c r="B24" s="15" t="s">
        <v>42</v>
      </c>
      <c r="C24" s="15"/>
      <c r="D24" s="15"/>
      <c r="J24" s="9">
        <f>64580*12</f>
        <v>774960</v>
      </c>
      <c r="K24" s="9">
        <f>SUM(K25:K29)</f>
        <v>795777.35</v>
      </c>
      <c r="M24" s="6"/>
      <c r="N24" s="6"/>
      <c r="O24" s="6"/>
    </row>
    <row r="25" spans="1:15" s="4" customFormat="1" ht="15" x14ac:dyDescent="0.2">
      <c r="B25" s="4" t="s">
        <v>43</v>
      </c>
      <c r="C25" s="10" t="s">
        <v>44</v>
      </c>
      <c r="D25" s="10"/>
      <c r="J25" s="11"/>
      <c r="K25" s="11">
        <f>28044.03+213868.73+296212.61+37103.68</f>
        <v>575229.05000000005</v>
      </c>
      <c r="M25" s="6"/>
      <c r="N25" s="6"/>
      <c r="O25" s="6"/>
    </row>
    <row r="26" spans="1:15" s="4" customFormat="1" ht="15" x14ac:dyDescent="0.2">
      <c r="B26" s="4" t="s">
        <v>45</v>
      </c>
      <c r="C26" s="12" t="s">
        <v>46</v>
      </c>
      <c r="D26" s="12"/>
      <c r="E26" s="12"/>
      <c r="F26" s="12"/>
      <c r="G26" s="12"/>
      <c r="J26" s="11"/>
      <c r="K26" s="11">
        <f>42454.73+34067.31+40488.17+41257.26</f>
        <v>158267.47</v>
      </c>
      <c r="M26" s="6"/>
      <c r="N26" s="6"/>
      <c r="O26" s="6"/>
    </row>
    <row r="27" spans="1:15" s="4" customFormat="1" ht="15" x14ac:dyDescent="0.2">
      <c r="B27" s="4" t="s">
        <v>47</v>
      </c>
      <c r="C27" s="12" t="s">
        <v>48</v>
      </c>
      <c r="D27" s="12"/>
      <c r="E27" s="12"/>
      <c r="F27" s="12"/>
      <c r="G27" s="10"/>
      <c r="H27" s="10"/>
      <c r="J27" s="11"/>
      <c r="K27" s="11">
        <f>16922.84+12839.2+16335.71+12783.08</f>
        <v>58880.83</v>
      </c>
      <c r="M27" s="6"/>
      <c r="N27" s="6"/>
      <c r="O27" s="6"/>
    </row>
    <row r="28" spans="1:15" s="4" customFormat="1" ht="15" x14ac:dyDescent="0.2">
      <c r="B28" s="4" t="s">
        <v>49</v>
      </c>
      <c r="C28" s="14" t="s">
        <v>50</v>
      </c>
      <c r="D28" s="14"/>
      <c r="E28" s="14"/>
      <c r="F28" s="14"/>
      <c r="G28" s="10"/>
      <c r="H28" s="10"/>
      <c r="J28" s="11"/>
      <c r="K28" s="11">
        <f>200*17</f>
        <v>3400</v>
      </c>
      <c r="M28" s="6"/>
      <c r="N28" s="6"/>
      <c r="O28" s="6"/>
    </row>
    <row r="29" spans="1:15" s="4" customFormat="1" ht="15" x14ac:dyDescent="0.2">
      <c r="B29" s="4" t="s">
        <v>51</v>
      </c>
      <c r="C29" s="14"/>
      <c r="D29" s="14"/>
      <c r="E29" s="14"/>
      <c r="F29" s="14"/>
      <c r="G29" s="10"/>
      <c r="H29" s="10"/>
      <c r="J29" s="11"/>
      <c r="K29" s="11"/>
      <c r="M29" s="6"/>
      <c r="N29" s="6"/>
      <c r="O29" s="6"/>
    </row>
    <row r="30" spans="1:15" s="4" customFormat="1" ht="15" x14ac:dyDescent="0.2">
      <c r="B30" s="4" t="s">
        <v>52</v>
      </c>
      <c r="C30" s="14"/>
      <c r="D30" s="14"/>
      <c r="E30" s="14"/>
      <c r="F30" s="14"/>
      <c r="G30" s="10"/>
      <c r="H30" s="10"/>
      <c r="J30" s="11"/>
      <c r="K30" s="11"/>
      <c r="M30" s="6"/>
      <c r="N30" s="6"/>
      <c r="O30" s="6"/>
    </row>
    <row r="31" spans="1:15" s="4" customFormat="1" ht="15.75" x14ac:dyDescent="0.25">
      <c r="A31" s="7" t="s">
        <v>53</v>
      </c>
      <c r="B31" s="15" t="s">
        <v>54</v>
      </c>
      <c r="C31" s="15"/>
      <c r="D31" s="15"/>
      <c r="J31" s="9">
        <v>0</v>
      </c>
      <c r="K31" s="9">
        <f>K32+K33</f>
        <v>0</v>
      </c>
      <c r="M31" s="6"/>
      <c r="N31" s="6"/>
      <c r="O31" s="6"/>
    </row>
    <row r="32" spans="1:15" s="4" customFormat="1" ht="15.75" x14ac:dyDescent="0.25">
      <c r="A32" s="7"/>
      <c r="B32" s="10" t="s">
        <v>55</v>
      </c>
      <c r="C32" s="10" t="s">
        <v>56</v>
      </c>
      <c r="D32" s="10"/>
      <c r="J32" s="9">
        <v>0</v>
      </c>
      <c r="K32" s="11">
        <v>0</v>
      </c>
      <c r="M32" s="6"/>
      <c r="N32" s="6"/>
      <c r="O32" s="6"/>
    </row>
    <row r="33" spans="1:15" s="4" customFormat="1" ht="15.75" x14ac:dyDescent="0.25">
      <c r="A33" s="7"/>
      <c r="B33" s="10" t="s">
        <v>57</v>
      </c>
      <c r="C33" s="10" t="s">
        <v>58</v>
      </c>
      <c r="D33" s="10"/>
      <c r="J33" s="9">
        <v>0</v>
      </c>
      <c r="K33" s="11">
        <f>K32*0.202</f>
        <v>0</v>
      </c>
      <c r="M33" s="6"/>
      <c r="N33" s="6"/>
      <c r="O33" s="6"/>
    </row>
    <row r="34" spans="1:15" s="4" customFormat="1" ht="15.75" x14ac:dyDescent="0.25">
      <c r="A34" s="7"/>
      <c r="B34" s="10"/>
      <c r="C34" s="10"/>
      <c r="D34" s="10"/>
      <c r="J34" s="9"/>
      <c r="K34" s="11"/>
      <c r="M34" s="6"/>
      <c r="N34" s="6"/>
      <c r="O34" s="6"/>
    </row>
    <row r="35" spans="1:15" s="4" customFormat="1" ht="15.75" x14ac:dyDescent="0.25">
      <c r="A35" s="7" t="s">
        <v>59</v>
      </c>
      <c r="B35" s="8" t="s">
        <v>60</v>
      </c>
      <c r="C35" s="8"/>
      <c r="D35" s="8"/>
      <c r="E35" s="8"/>
      <c r="J35" s="9">
        <f>29090*10+32810*2</f>
        <v>356520</v>
      </c>
      <c r="K35" s="9">
        <f>89899.74+91156.03+87569.05+32295.44+76678.42</f>
        <v>377598.68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61</v>
      </c>
      <c r="B37" s="8" t="s">
        <v>62</v>
      </c>
      <c r="C37" s="8"/>
      <c r="D37" s="8"/>
      <c r="E37" s="8"/>
      <c r="F37" s="8"/>
      <c r="J37" s="9">
        <f>49600*10+53080*2</f>
        <v>602160</v>
      </c>
      <c r="K37" s="9">
        <f>152233.26+149550.08+172792.63+60839.27+104705.84</f>
        <v>640121.07999999996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63</v>
      </c>
      <c r="B39" s="7" t="s">
        <v>64</v>
      </c>
      <c r="J39" s="9">
        <f>5220*12</f>
        <v>62640</v>
      </c>
      <c r="K39" s="9">
        <f>56379.29+3406.93+0+0</f>
        <v>59786.22</v>
      </c>
      <c r="M39" s="6"/>
      <c r="N39" s="6"/>
      <c r="O39" s="6"/>
    </row>
    <row r="40" spans="1:15" s="4" customFormat="1" ht="15.75" x14ac:dyDescent="0.25">
      <c r="A40" s="7"/>
      <c r="B40" s="7"/>
      <c r="J40" s="9"/>
      <c r="K40" s="9"/>
      <c r="M40" s="6"/>
      <c r="N40" s="6"/>
      <c r="O40" s="6"/>
    </row>
    <row r="41" spans="1:15" s="7" customFormat="1" ht="15.75" x14ac:dyDescent="0.25">
      <c r="A41" s="7" t="s">
        <v>65</v>
      </c>
      <c r="B41" s="7" t="s">
        <v>66</v>
      </c>
      <c r="J41" s="9">
        <f>42460*10+44960*2</f>
        <v>514520</v>
      </c>
      <c r="K41" s="9">
        <f>127297.32+127297.44+127959.37+132607.72</f>
        <v>515161.85</v>
      </c>
      <c r="M41" s="16"/>
      <c r="N41" s="16"/>
      <c r="O41" s="16"/>
    </row>
    <row r="42" spans="1:15" s="4" customFormat="1" ht="15.75" x14ac:dyDescent="0.25">
      <c r="B42" s="7" t="s">
        <v>67</v>
      </c>
      <c r="J42" s="9">
        <f>J4+J11+J19+J24+J31+J35+J37+J39+J41</f>
        <v>3974515.88</v>
      </c>
      <c r="K42" s="9">
        <f>K4+K11+K19+K24+K31+K35+K37+K39+K41</f>
        <v>4096856.2600000007</v>
      </c>
      <c r="M42" s="6"/>
      <c r="N42" s="6"/>
      <c r="O42" s="6"/>
    </row>
    <row r="43" spans="1:15" s="4" customFormat="1" ht="15.75" x14ac:dyDescent="0.25">
      <c r="B43" s="7" t="s">
        <v>68</v>
      </c>
      <c r="J43" s="11">
        <f>ROUND(J42*7/100,2)</f>
        <v>278216.11</v>
      </c>
      <c r="K43" s="11">
        <f>ROUND(K42*7/100,2)</f>
        <v>286779.94</v>
      </c>
      <c r="M43" s="6"/>
      <c r="N43" s="6"/>
      <c r="O43" s="6"/>
    </row>
    <row r="44" spans="1:15" s="4" customFormat="1" ht="15.75" x14ac:dyDescent="0.25">
      <c r="B44" s="8" t="s">
        <v>69</v>
      </c>
      <c r="C44" s="8"/>
      <c r="D44" s="8"/>
      <c r="J44" s="9">
        <f>SUM(J42:J43)</f>
        <v>4252731.99</v>
      </c>
      <c r="K44" s="9">
        <f>SUM(K42:K43)</f>
        <v>4383636.2000000011</v>
      </c>
      <c r="M44" s="6"/>
      <c r="N44" s="6"/>
      <c r="O44" s="6"/>
    </row>
    <row r="45" spans="1:15" s="4" customFormat="1" ht="15.75" x14ac:dyDescent="0.25">
      <c r="B45" s="17"/>
      <c r="C45" s="17"/>
      <c r="D45" s="17"/>
      <c r="J45" s="9"/>
      <c r="K45" s="9"/>
      <c r="M45" s="6"/>
      <c r="N45" s="6"/>
      <c r="O45" s="6"/>
    </row>
    <row r="46" spans="1:15" s="7" customFormat="1" ht="15.75" x14ac:dyDescent="0.25">
      <c r="A46" s="8" t="s">
        <v>70</v>
      </c>
      <c r="B46" s="8"/>
      <c r="C46" s="8"/>
      <c r="D46" s="8"/>
      <c r="J46" s="9"/>
      <c r="K46" s="9">
        <f>1043387.7+1043387.7+1047883.53+1073378.88</f>
        <v>4208037.8099999996</v>
      </c>
      <c r="M46" s="16"/>
      <c r="N46" s="16"/>
      <c r="O46" s="16"/>
    </row>
    <row r="47" spans="1:15" s="7" customFormat="1" ht="15.75" x14ac:dyDescent="0.25">
      <c r="A47" s="17"/>
      <c r="B47" s="17"/>
      <c r="C47" s="17"/>
      <c r="D47" s="17"/>
      <c r="J47" s="9"/>
      <c r="K47" s="9"/>
      <c r="M47" s="16"/>
      <c r="N47" s="16"/>
      <c r="O47" s="16"/>
    </row>
    <row r="48" spans="1:15" s="7" customFormat="1" ht="15.75" x14ac:dyDescent="0.25">
      <c r="A48" s="8" t="s">
        <v>71</v>
      </c>
      <c r="B48" s="8"/>
      <c r="C48" s="8"/>
      <c r="D48" s="8"/>
      <c r="E48" s="8"/>
      <c r="F48" s="8"/>
      <c r="J48" s="9"/>
      <c r="K48" s="9">
        <f>978585.92+984185.28+1019715.8+1133635.49</f>
        <v>4116122.49</v>
      </c>
      <c r="M48" s="16"/>
      <c r="N48" s="16"/>
      <c r="O48" s="16"/>
    </row>
    <row r="49" spans="1:15" s="4" customFormat="1" ht="15.75" x14ac:dyDescent="0.25">
      <c r="A49" s="7" t="s">
        <v>72</v>
      </c>
      <c r="K49" s="18">
        <f>13148.63+14217.48+14396.54+15682.93</f>
        <v>57445.58</v>
      </c>
      <c r="M49" s="6"/>
      <c r="N49" s="6"/>
      <c r="O49" s="6"/>
    </row>
    <row r="50" spans="1:15" s="4" customFormat="1" ht="15.75" x14ac:dyDescent="0.25">
      <c r="A50" s="7" t="s">
        <v>73</v>
      </c>
      <c r="K50" s="19">
        <f>K48+K49-K44</f>
        <v>-210068.13000000082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74</v>
      </c>
      <c r="J52" s="4" t="s">
        <v>75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76</v>
      </c>
      <c r="I54" s="20"/>
      <c r="J54" s="20" t="s">
        <v>77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4:D44"/>
    <mergeCell ref="A46:D46"/>
    <mergeCell ref="A48:F48"/>
    <mergeCell ref="C20:G20"/>
    <mergeCell ref="C21:G21"/>
    <mergeCell ref="C26:G26"/>
    <mergeCell ref="C27:F27"/>
    <mergeCell ref="B35:E35"/>
    <mergeCell ref="B37:F37"/>
    <mergeCell ref="C12:D12"/>
    <mergeCell ref="C13:E13"/>
    <mergeCell ref="C14:F14"/>
    <mergeCell ref="C15:H15"/>
    <mergeCell ref="C16:F16"/>
    <mergeCell ref="B19:H19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2019-03-26T13:22:38Z</dcterms:created>
  <dcterms:modified xsi:type="dcterms:W3CDTF">2019-03-26T13:23:30Z</dcterms:modified>
</cp:coreProperties>
</file>