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50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 s="1"/>
  <c r="K28" i="1"/>
  <c r="K27" i="1"/>
  <c r="K26" i="1"/>
  <c r="K25" i="1"/>
  <c r="K24" i="1"/>
  <c r="J24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3" i="1" l="1"/>
  <c r="J44" i="1" s="1"/>
  <c r="K43" i="1"/>
  <c r="K44" i="1" s="1"/>
  <c r="K50" i="1" s="1"/>
</calcChain>
</file>

<file path=xl/sharedStrings.xml><?xml version="1.0" encoding="utf-8"?>
<sst xmlns="http://schemas.openxmlformats.org/spreadsheetml/2006/main" count="77" uniqueCount="77">
  <si>
    <t xml:space="preserve">ОТЧЁТ по расходам на обслуживание </t>
  </si>
  <si>
    <t xml:space="preserve"> д.50 корп. 1 по ул. Новоселов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</si>
  <si>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</si>
  <si>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</si>
  <si>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</si>
  <si>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</si>
  <si>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</si>
  <si>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</si>
  <si>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</si>
  <si>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</si>
  <si>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</si>
  <si>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</si>
  <si>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</si>
  <si>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</si>
  <si>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</si>
  <si>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</si>
  <si>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</si>
  <si>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</si>
  <si>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</si>
  <si>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</si>
  <si>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</si>
  <si>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</si>
  <si>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</si>
  <si>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</si>
  <si>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</si>
  <si>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</si>
  <si>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</si>
  <si>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</si>
  <si>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</si>
  <si>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</si>
  <si>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</si>
  <si>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</si>
  <si>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</si>
  <si>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</si>
  <si>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</si>
  <si>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</si>
  <si>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</si>
  <si>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</si>
  <si>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</si>
  <si>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</si>
  <si>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</si>
  <si>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</si>
  <si>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</si>
  <si>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</si>
  <si>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</si>
  <si>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</si>
  <si>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</si>
  <si>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</si>
  <si>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</si>
  <si>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</si>
  <si>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</si>
  <si>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</si>
  <si>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</si>
  <si>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</si>
  <si>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</si>
  <si>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</si>
  <si>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</si>
  <si>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</si>
  <si>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</si>
  <si>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</si>
  <si>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</si>
  <si>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</si>
  <si>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</si>
  <si>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</si>
  <si>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</si>
  <si>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</si>
  <si>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</si>
  <si>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</si>
  <si>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</si>
  <si>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</si>
  <si>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</si>
  <si>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</si>
  <si>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</si>
  <si>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</si>
  <si>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</si>
  <si>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</si>
  <si>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Рыбин А.Ю.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</si>
</sst>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4" fontId="2" fillId="0" borderId="0" xfId="0" quotePrefix="1" applyNumberFormat="1" applyFont="1"/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O177"/>
  <sheetViews>
    <sheetView tabSelected="1" topLeftCell="A22" workbookViewId="0">
      <selection activeCell="L1" sqref="L1:N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42578125" customWidth="1"/>
    <col min="13" max="13" width="16.5703125" style="22" customWidth="1"/>
    <col min="14" max="14" width="12.425781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194932.06</v>
      </c>
      <c r="K4" s="9">
        <f>SUM(K5:K9)</f>
        <v>222330.52000000005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12220*10+10514*2</f>
        <v>143228</v>
      </c>
      <c r="K5" s="11">
        <f>35780.31+40142.67+41220.37+35119.73</f>
        <v>152263.08000000002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28932.06</v>
      </c>
      <c r="K6" s="13">
        <f>ROUND(K5*0.202,2)</f>
        <v>30757.14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288*12</f>
        <v>3456</v>
      </c>
      <c r="K7" s="11">
        <f>2997.2+7281.99+4375.53+440.54</f>
        <v>15095.259999999998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1358*10+1254*2</f>
        <v>16088</v>
      </c>
      <c r="K8" s="11">
        <f>4139.36+4232.21+4968.07+4760.24</f>
        <v>18099.879999999997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269*12</f>
        <v>3228</v>
      </c>
      <c r="K9" s="11">
        <f>1256.75+589.41+1856.2+2412.8</f>
        <v>6115.16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138332</v>
      </c>
      <c r="K11" s="9">
        <f>SUM(K12:K18)</f>
        <v>155638.92000000001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3802*10+3511*2</f>
        <v>45042</v>
      </c>
      <c r="K12" s="11">
        <f>13130.83+12825.19+13160.54+13160.54</f>
        <v>52277.1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3830*10+3690*2</f>
        <v>45680</v>
      </c>
      <c r="K13" s="11">
        <f>13737.41+14416.42+14904.74+14304.02</f>
        <v>57362.59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289*12</f>
        <v>3468</v>
      </c>
      <c r="K14" s="11">
        <f>866.43+866.43+866.43+866.43</f>
        <v>3465.72</v>
      </c>
      <c r="M14" s="15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1401*10+1580*2</f>
        <v>17170</v>
      </c>
      <c r="K15" s="11">
        <f>5277.97+5102.95+5840.01+4682.58</f>
        <v>20903.510000000002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21630+0+0+0</f>
        <v>21630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141*2</f>
        <v>282</v>
      </c>
      <c r="K17" s="11">
        <v>0</v>
      </c>
    </row>
    <row r="18" spans="1:15" s="4" customFormat="1" ht="15" x14ac:dyDescent="0.2">
      <c r="B18" s="4" t="s">
        <v>30</v>
      </c>
      <c r="C18" s="14" t="s">
        <v>31</v>
      </c>
      <c r="D18" s="14"/>
      <c r="E18" s="14"/>
      <c r="F18" s="14"/>
      <c r="J18" s="11">
        <f>1417*2</f>
        <v>2834</v>
      </c>
      <c r="K18" s="11">
        <v>0</v>
      </c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SUM(J20:J22)</f>
        <v>0</v>
      </c>
      <c r="K19" s="9">
        <f>SUM(K20:K22)</f>
        <v>0</v>
      </c>
      <c r="M19" s="6"/>
      <c r="N19" s="6"/>
      <c r="O19" s="6"/>
    </row>
    <row r="20" spans="1:15" s="4" customFormat="1" ht="15" x14ac:dyDescent="0.2">
      <c r="B20" s="14" t="s">
        <v>34</v>
      </c>
      <c r="C20" s="12" t="s">
        <v>35</v>
      </c>
      <c r="D20" s="12"/>
      <c r="E20" s="12"/>
      <c r="F20" s="12"/>
      <c r="G20" s="12"/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B21" s="14" t="s">
        <v>36</v>
      </c>
      <c r="C21" s="12" t="s">
        <v>37</v>
      </c>
      <c r="D21" s="12"/>
      <c r="E21" s="12"/>
      <c r="F21" s="12"/>
      <c r="G21" s="12"/>
      <c r="H21" s="10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J23" s="11"/>
      <c r="K23" s="11"/>
      <c r="M23" s="6"/>
      <c r="N23" s="6"/>
      <c r="O23" s="6"/>
    </row>
    <row r="24" spans="1:15" s="4" customFormat="1" ht="15.75" x14ac:dyDescent="0.25">
      <c r="A24" s="7" t="s">
        <v>40</v>
      </c>
      <c r="B24" s="16" t="s">
        <v>41</v>
      </c>
      <c r="C24" s="16"/>
      <c r="D24" s="16"/>
      <c r="J24" s="9">
        <f>18850*12</f>
        <v>226200</v>
      </c>
      <c r="K24" s="9">
        <f>SUM(K25:K28)</f>
        <v>174947.44</v>
      </c>
      <c r="M24" s="6"/>
      <c r="N24" s="6"/>
      <c r="O24" s="6"/>
    </row>
    <row r="25" spans="1:15" s="4" customFormat="1" ht="15" x14ac:dyDescent="0.2">
      <c r="B25" s="4" t="s">
        <v>42</v>
      </c>
      <c r="C25" s="10" t="s">
        <v>43</v>
      </c>
      <c r="D25" s="10"/>
      <c r="J25" s="11"/>
      <c r="K25" s="11">
        <f>17527.07+15748.89+62488.31+15121.22</f>
        <v>110885.48999999999</v>
      </c>
      <c r="M25" s="6"/>
      <c r="N25" s="6"/>
      <c r="O25" s="6"/>
    </row>
    <row r="26" spans="1:15" s="4" customFormat="1" ht="15" x14ac:dyDescent="0.2">
      <c r="B26" s="4" t="s">
        <v>44</v>
      </c>
      <c r="C26" s="12" t="s">
        <v>45</v>
      </c>
      <c r="D26" s="12"/>
      <c r="E26" s="12"/>
      <c r="F26" s="12"/>
      <c r="G26" s="12"/>
      <c r="J26" s="11"/>
      <c r="K26" s="11">
        <f>13603.19+11370.65+11598.57+12619.9</f>
        <v>49192.310000000005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0"/>
      <c r="H27" s="10"/>
      <c r="J27" s="11"/>
      <c r="K27" s="11">
        <f>4273.66+3242.38+4125.39+3228.21</f>
        <v>14869.64</v>
      </c>
      <c r="M27" s="6"/>
      <c r="N27" s="6"/>
      <c r="O27" s="6"/>
    </row>
    <row r="28" spans="1:15" s="4" customFormat="1" ht="15" x14ac:dyDescent="0.2">
      <c r="B28" s="4" t="s">
        <v>48</v>
      </c>
      <c r="C28" s="14" t="s">
        <v>49</v>
      </c>
      <c r="D28" s="14"/>
      <c r="E28" s="14"/>
      <c r="F28" s="14"/>
      <c r="G28" s="10"/>
      <c r="H28" s="10"/>
      <c r="J28" s="11"/>
      <c r="K28" s="11">
        <f>185*0</f>
        <v>0</v>
      </c>
      <c r="M28" s="6"/>
      <c r="N28" s="6"/>
      <c r="O28" s="6"/>
    </row>
    <row r="29" spans="1:15" s="4" customFormat="1" ht="15" x14ac:dyDescent="0.2">
      <c r="B29" s="4" t="s">
        <v>50</v>
      </c>
      <c r="C29" s="14"/>
      <c r="D29" s="14"/>
      <c r="E29" s="14"/>
      <c r="F29" s="14"/>
      <c r="G29" s="10"/>
      <c r="H29" s="10"/>
      <c r="J29" s="11"/>
      <c r="K29" s="11"/>
      <c r="M29" s="6"/>
      <c r="N29" s="6"/>
      <c r="O29" s="6"/>
    </row>
    <row r="30" spans="1:15" s="4" customFormat="1" ht="15" x14ac:dyDescent="0.2">
      <c r="B30" s="4" t="s">
        <v>51</v>
      </c>
      <c r="C30" s="14"/>
      <c r="D30" s="14"/>
      <c r="E30" s="14"/>
      <c r="F30" s="14"/>
      <c r="G30" s="10"/>
      <c r="H30" s="10"/>
      <c r="J30" s="11"/>
      <c r="K30" s="11"/>
      <c r="M30" s="6"/>
      <c r="N30" s="6"/>
      <c r="O30" s="6"/>
    </row>
    <row r="31" spans="1:15" s="4" customFormat="1" ht="15.75" x14ac:dyDescent="0.25">
      <c r="A31" s="7" t="s">
        <v>52</v>
      </c>
      <c r="B31" s="16" t="s">
        <v>53</v>
      </c>
      <c r="C31" s="16"/>
      <c r="D31" s="16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54</v>
      </c>
      <c r="C32" s="10" t="s">
        <v>55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56</v>
      </c>
      <c r="C33" s="10" t="s">
        <v>57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" x14ac:dyDescent="0.2">
      <c r="J34" s="11"/>
      <c r="K34" s="11"/>
      <c r="M34" s="6"/>
      <c r="N34" s="6"/>
      <c r="O34" s="6"/>
    </row>
    <row r="35" spans="1:15" s="4" customFormat="1" ht="15.75" x14ac:dyDescent="0.25">
      <c r="A35" s="7" t="s">
        <v>58</v>
      </c>
      <c r="B35" s="8" t="s">
        <v>59</v>
      </c>
      <c r="C35" s="8"/>
      <c r="D35" s="8"/>
      <c r="E35" s="8"/>
      <c r="J35" s="9">
        <f>4390*12</f>
        <v>52680</v>
      </c>
      <c r="K35" s="9">
        <f>13543.85+13323.12+12942.86+4865.47+11930.94</f>
        <v>56606.240000000005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60</v>
      </c>
      <c r="B37" s="8" t="s">
        <v>61</v>
      </c>
      <c r="C37" s="8"/>
      <c r="D37" s="8"/>
      <c r="E37" s="8"/>
      <c r="F37" s="8"/>
      <c r="J37" s="9">
        <f>7820*10+9420*2</f>
        <v>97040</v>
      </c>
      <c r="K37" s="9">
        <f>24027.6+23604.1+27272.57+9602.51+18608.55</f>
        <v>103115.32999999999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62</v>
      </c>
      <c r="B39" s="7" t="s">
        <v>63</v>
      </c>
      <c r="J39" s="9">
        <f>1320*12</f>
        <v>15840</v>
      </c>
      <c r="K39" s="9">
        <f>14237.91+860.38+0+0</f>
        <v>15098.289999999999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64</v>
      </c>
      <c r="B41" s="7" t="s">
        <v>65</v>
      </c>
      <c r="J41" s="9">
        <f>7530*10+7940*2</f>
        <v>91180</v>
      </c>
      <c r="K41" s="9">
        <f>22550.15+22550.19+21910.49+23382.08</f>
        <v>90392.91</v>
      </c>
      <c r="M41" s="17"/>
      <c r="N41" s="17"/>
      <c r="O41" s="17"/>
    </row>
    <row r="42" spans="1:15" s="4" customFormat="1" ht="15.75" x14ac:dyDescent="0.25">
      <c r="B42" s="7" t="s">
        <v>66</v>
      </c>
      <c r="J42" s="9">
        <f>J4+J11+J19+J24+J31+J35+J37+J39+J41</f>
        <v>816204.06</v>
      </c>
      <c r="K42" s="9">
        <f>K4+K11+K19+K24+K31+K35+K37+K39+K41</f>
        <v>818129.65000000014</v>
      </c>
      <c r="M42" s="6"/>
      <c r="N42" s="6"/>
      <c r="O42" s="6"/>
    </row>
    <row r="43" spans="1:15" s="4" customFormat="1" ht="15.75" x14ac:dyDescent="0.25">
      <c r="B43" s="7" t="s">
        <v>67</v>
      </c>
      <c r="J43" s="11">
        <f>ROUND(J42*7/100,2)</f>
        <v>57134.28</v>
      </c>
      <c r="K43" s="11">
        <f>ROUND(K42*7/100,2)</f>
        <v>57269.08</v>
      </c>
      <c r="M43" s="6"/>
      <c r="N43" s="6"/>
      <c r="O43" s="6"/>
    </row>
    <row r="44" spans="1:15" s="4" customFormat="1" ht="15.75" x14ac:dyDescent="0.25">
      <c r="B44" s="8" t="s">
        <v>68</v>
      </c>
      <c r="C44" s="8"/>
      <c r="D44" s="8"/>
      <c r="J44" s="9">
        <f>SUM(J42:J43)</f>
        <v>873338.34000000008</v>
      </c>
      <c r="K44" s="9">
        <f>SUM(K42:K43)</f>
        <v>875398.7300000001</v>
      </c>
      <c r="M44" s="6"/>
      <c r="N44" s="6"/>
      <c r="O44" s="6"/>
    </row>
    <row r="45" spans="1:15" s="4" customFormat="1" ht="15.75" x14ac:dyDescent="0.25">
      <c r="B45" s="18"/>
      <c r="C45" s="18"/>
      <c r="D45" s="18"/>
      <c r="J45" s="9"/>
      <c r="K45" s="9"/>
      <c r="M45" s="6"/>
      <c r="N45" s="6"/>
      <c r="O45" s="6"/>
    </row>
    <row r="46" spans="1:15" s="7" customFormat="1" ht="15.75" x14ac:dyDescent="0.25">
      <c r="A46" s="8" t="s">
        <v>69</v>
      </c>
      <c r="B46" s="8"/>
      <c r="C46" s="8"/>
      <c r="D46" s="8"/>
      <c r="J46" s="9"/>
      <c r="K46" s="9">
        <f>211502.52+211502.52+212357.1+217378.98</f>
        <v>852741.12</v>
      </c>
      <c r="M46" s="17"/>
      <c r="N46" s="17"/>
      <c r="O46" s="17"/>
    </row>
    <row r="47" spans="1:15" s="7" customFormat="1" ht="15.75" x14ac:dyDescent="0.25">
      <c r="A47" s="18"/>
      <c r="B47" s="18"/>
      <c r="C47" s="18"/>
      <c r="D47" s="18"/>
      <c r="J47" s="9"/>
      <c r="K47" s="9"/>
      <c r="M47" s="17"/>
      <c r="N47" s="17"/>
      <c r="O47" s="17"/>
    </row>
    <row r="48" spans="1:15" s="7" customFormat="1" ht="15.75" x14ac:dyDescent="0.25">
      <c r="A48" s="8" t="s">
        <v>70</v>
      </c>
      <c r="B48" s="8"/>
      <c r="C48" s="8"/>
      <c r="D48" s="8"/>
      <c r="E48" s="8"/>
      <c r="F48" s="8"/>
      <c r="J48" s="9"/>
      <c r="K48" s="9">
        <f>200716.65+218760.59+199305.74+216163.95</f>
        <v>834946.92999999993</v>
      </c>
      <c r="M48" s="17"/>
      <c r="N48" s="17"/>
      <c r="O48" s="17"/>
    </row>
    <row r="49" spans="1:15" s="4" customFormat="1" ht="15.75" x14ac:dyDescent="0.25">
      <c r="A49" s="7" t="s">
        <v>71</v>
      </c>
      <c r="K49" s="19">
        <f>4097.21+2632.15+4301.45+3674.93</f>
        <v>14705.740000000002</v>
      </c>
      <c r="M49" s="6"/>
      <c r="N49" s="6"/>
      <c r="O49" s="6"/>
    </row>
    <row r="50" spans="1:15" s="4" customFormat="1" ht="15.75" x14ac:dyDescent="0.25">
      <c r="A50" s="7" t="s">
        <v>72</v>
      </c>
      <c r="K50" s="20">
        <f>K48+K49-K44</f>
        <v>-25746.060000000172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73</v>
      </c>
      <c r="J52" s="4" t="s">
        <v>74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75</v>
      </c>
      <c r="I54" s="21"/>
      <c r="J54" s="4" t="s">
        <v>76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2019-03-26T13:22:37Z</dcterms:created>
  <dcterms:modified xsi:type="dcterms:W3CDTF">2019-03-26T13:24:36Z</dcterms:modified>
</cp:coreProperties>
</file>