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65431" windowWidth="15120" windowHeight="8010" activeTab="0"/>
  </bookViews>
  <sheets>
    <sheet name="ГЛАВНАЯ" sheetId="1" r:id="rId1"/>
    <sheet name="1-й Индустриальный пер.д.12" sheetId="2" r:id="rId2"/>
    <sheet name="Бронная ул.д.13 корп.1" sheetId="3" r:id="rId3"/>
    <sheet name="Бронная ул.д.14" sheetId="4" r:id="rId4"/>
    <sheet name="Бронная 20 корп1" sheetId="5" r:id="rId5"/>
    <sheet name="Народный бульвар.д.4" sheetId="6" r:id="rId6"/>
    <sheet name="Магистральная ул.д.8 корп.1" sheetId="7" r:id="rId7"/>
    <sheet name="Магистральная ул.д.13 корп.3" sheetId="8" r:id="rId8"/>
    <sheet name="Магистральная ул.д.16" sheetId="9" r:id="rId9"/>
    <sheet name="Магистральная ул.д.19" sheetId="10" r:id="rId10"/>
    <sheet name="Магистральная ул.д.20" sheetId="11" r:id="rId11"/>
    <sheet name="Культуры ул.д.1 корп.14" sheetId="12" r:id="rId12"/>
    <sheet name="Культуры ул.д.5" sheetId="13" r:id="rId13"/>
    <sheet name="Культуры ул.д.7" sheetId="14" r:id="rId14"/>
    <sheet name="Культуры ул.д.9 корп.15" sheetId="15" r:id="rId15"/>
    <sheet name="Культуры ул.д.10 корп.11" sheetId="16" r:id="rId16"/>
    <sheet name="Октябрьская ул.д.31-1" sheetId="17" r:id="rId17"/>
    <sheet name="Октябрьская ул.д.33" sheetId="18" r:id="rId18"/>
    <sheet name="Октябрьская ул.д.32-16" sheetId="19" r:id="rId19"/>
    <sheet name="Октябрьская ул.д.34" sheetId="20" r:id="rId20"/>
    <sheet name="Октябрьская ул.д.37 &quot;а&quot;" sheetId="21" r:id="rId21"/>
    <sheet name="Октябрьская ул.д.37 корп.1" sheetId="22" r:id="rId22"/>
    <sheet name="Октябрьская ул.д.37 корп.2" sheetId="23" r:id="rId23"/>
    <sheet name="Октябрьская ул.д.38" sheetId="24" r:id="rId24"/>
    <sheet name="Октябрьская ул.д.39" sheetId="25" r:id="rId25"/>
    <sheet name="Октябрьская ул.д.40 корп.17" sheetId="26" r:id="rId26"/>
    <sheet name="Октябрьская ул.д.49 корп.1" sheetId="27" r:id="rId27"/>
    <sheet name="Октябрьская ул.д.52" sheetId="28" r:id="rId28"/>
    <sheet name="Октябрьская ул.д.56" sheetId="29" r:id="rId29"/>
    <sheet name="Энгельса ул.д.31" sheetId="30" r:id="rId30"/>
    <sheet name="Энгельса ул.д.35 корп.7" sheetId="31" r:id="rId31"/>
    <sheet name="Энгельса ул.д.43" sheetId="32" r:id="rId32"/>
    <sheet name="Энгельса ул.д.47" sheetId="33" r:id="rId33"/>
    <sheet name="Энгельса ул.д.51" sheetId="34" r:id="rId34"/>
    <sheet name="Энгельса ул.д.53" sheetId="35" r:id="rId35"/>
    <sheet name="Октябрьская ул.д.58" sheetId="36" r:id="rId36"/>
    <sheet name="Октябрьская ул.д.60" sheetId="37" r:id="rId37"/>
    <sheet name="Магистральная ул.д.13" sheetId="38" r:id="rId38"/>
    <sheet name="Магистральная ул.д.15" sheetId="39" r:id="rId39"/>
    <sheet name="Магистральная ул.д.17" sheetId="40" r:id="rId40"/>
    <sheet name="Новикова-Прибоя ул.д.24 корп.1" sheetId="41" r:id="rId41"/>
    <sheet name="Новикова-Прибоя ул.д.24 корп.2" sheetId="42" r:id="rId42"/>
  </sheets>
  <definedNames/>
  <calcPr fullCalcOnLoad="1"/>
</workbook>
</file>

<file path=xl/sharedStrings.xml><?xml version="1.0" encoding="utf-8"?>
<sst xmlns="http://schemas.openxmlformats.org/spreadsheetml/2006/main" count="4930" uniqueCount="166">
  <si>
    <t>Наименование доходов</t>
  </si>
  <si>
    <t>Общая площадь</t>
  </si>
  <si>
    <t>Тариф</t>
  </si>
  <si>
    <t>Наименование статей</t>
  </si>
  <si>
    <t>в том числе:</t>
  </si>
  <si>
    <t>дворников</t>
  </si>
  <si>
    <t>уборщиц лестничных клеток</t>
  </si>
  <si>
    <t>приобретение моющих средств</t>
  </si>
  <si>
    <t>приобретение песочно-соленой смеси</t>
  </si>
  <si>
    <t>Содержание домохозяйства-всего. В том числе:</t>
  </si>
  <si>
    <t>вывоз и сбор твердых бытовых отходов</t>
  </si>
  <si>
    <t>захоронение ТБО</t>
  </si>
  <si>
    <t>электроэнергия на освещение мест общего пользования</t>
  </si>
  <si>
    <t>Аварийно-ремонтное обслуживание</t>
  </si>
  <si>
    <t>проведение электротехнических измерений внутридомовых эл.сетей и оборудования</t>
  </si>
  <si>
    <t>приобретение контейнеров</t>
  </si>
  <si>
    <t>ремонт контейнеров</t>
  </si>
  <si>
    <t>услуги по содержанию и ремонту зеленых насаждений</t>
  </si>
  <si>
    <t>содержание придомовой территории</t>
  </si>
  <si>
    <t>Содержание  и обслуживание лифтового хозяйства. В том числе:</t>
  </si>
  <si>
    <t>техническое обслуживание лифтов</t>
  </si>
  <si>
    <t>техосвидетельствование лифтов</t>
  </si>
  <si>
    <t>прочие расходы</t>
  </si>
  <si>
    <t>Текущий ремонт общего имущества дома-всего.В том числе:</t>
  </si>
  <si>
    <t>материалы</t>
  </si>
  <si>
    <t>моющие средства</t>
  </si>
  <si>
    <t>ГСМ</t>
  </si>
  <si>
    <t>Прочие прямые затраты-всего.В том числе:</t>
  </si>
  <si>
    <t>содержание  и ремонт производственных мастерских</t>
  </si>
  <si>
    <t>услуги по сбору и обработке платежей</t>
  </si>
  <si>
    <t>Внеэксплуатационные расходы</t>
  </si>
  <si>
    <t>Итого расходов</t>
  </si>
  <si>
    <t>Рентабельность %</t>
  </si>
  <si>
    <t>ВСЕГО РАСХОДОВ</t>
  </si>
  <si>
    <t>жилые дома со всеми видами благоустройства,без мусоропровода,без уборщиц</t>
  </si>
  <si>
    <t xml:space="preserve">№ </t>
  </si>
  <si>
    <t>Благоустройство и санитаная очистка домовладений, всего</t>
  </si>
  <si>
    <t xml:space="preserve">з/плата </t>
  </si>
  <si>
    <t>дератизация подвалов и дезинсекция контейнеров и ящиков</t>
  </si>
  <si>
    <t>Обслуживание ВДГО</t>
  </si>
  <si>
    <t>2,10</t>
  </si>
  <si>
    <t xml:space="preserve">Зарплата рабочих текущего ремонта и машинистов насосных установок </t>
  </si>
  <si>
    <t>прочие (в т.ч. подрядные организации)</t>
  </si>
  <si>
    <t>Зарплата мастеров, диспетчеров, сторожей, уборщиц служебных помещений</t>
  </si>
  <si>
    <t>Общеэксплуатационные расходы .</t>
  </si>
  <si>
    <t>Налог 15%</t>
  </si>
  <si>
    <t>Размер платы за содержание и ремонт жилья, руб/кв.м</t>
  </si>
  <si>
    <t>Для жилого дома по адресу:г.Рязань,1-й Индустриальный пер., д.12</t>
  </si>
  <si>
    <t>1-й Индустриальный пер.д.12</t>
  </si>
  <si>
    <t>Бронная ул.д.13 корп.1</t>
  </si>
  <si>
    <t>Магистральная ул.д.19</t>
  </si>
  <si>
    <t>Народный бульвар.д.4</t>
  </si>
  <si>
    <t>Для жилого дома по адресу:г.Рязань,ул.Бронная,д.13,корп.1</t>
  </si>
  <si>
    <t>Для жилого дома по адресу:г.Рязань,ул.Магистральная, д.19</t>
  </si>
  <si>
    <t>Для жилого дома по адресу:г.Рязань,Народный бульвар,д.4</t>
  </si>
  <si>
    <t>Для просмотра информации о Вашем доме, нажмите на адрес дома. Форма для просмотра откроется автоматически.</t>
  </si>
  <si>
    <t>№ п/п</t>
  </si>
  <si>
    <t>Адрес дома</t>
  </si>
  <si>
    <t>Бронная ул.д.14</t>
  </si>
  <si>
    <t>Магистральная ул.д.8 корп.1</t>
  </si>
  <si>
    <t>Магистральная ул.д.13 корп.3</t>
  </si>
  <si>
    <t>Магистральная ул.д.16</t>
  </si>
  <si>
    <t>Культуры ул.д.1 корп.14</t>
  </si>
  <si>
    <t>Культуры ул.д.5</t>
  </si>
  <si>
    <t>Культуры ул.д.7</t>
  </si>
  <si>
    <t>Культуры ул.д.9 корп.15</t>
  </si>
  <si>
    <t>Культуры ул.д.10 корп.11</t>
  </si>
  <si>
    <t>Октябрьская ул.д.31 корп.1</t>
  </si>
  <si>
    <t>Октябрьская ул.д.32 корп.16</t>
  </si>
  <si>
    <t>Октябрьская ул.д.34</t>
  </si>
  <si>
    <t>Октябрьская ул.д.37 "а"</t>
  </si>
  <si>
    <t>Октябрьская ул.д.37 корп.1</t>
  </si>
  <si>
    <t>Октябрьская ул.д.37 корп.2</t>
  </si>
  <si>
    <t>Октябрьская ул.д.38</t>
  </si>
  <si>
    <t>Октябрьская ул.д.39</t>
  </si>
  <si>
    <t>Октябрьская ул.д.40 корп.17</t>
  </si>
  <si>
    <t>Октябрьская ул.д.49 корп.1</t>
  </si>
  <si>
    <t>Октябрьская ул.д.52</t>
  </si>
  <si>
    <t>Октябрьская ул.д.56</t>
  </si>
  <si>
    <t>Энгельса ул.д.31</t>
  </si>
  <si>
    <t>Энгельса ул.д.35 корп.7</t>
  </si>
  <si>
    <t>Энгельса ул.д.43</t>
  </si>
  <si>
    <t>Энгельса ул.д.47</t>
  </si>
  <si>
    <t>Энгельса ул.д.51</t>
  </si>
  <si>
    <t>Энгельса ул.д.53</t>
  </si>
  <si>
    <t>Магистральная ул.д.20</t>
  </si>
  <si>
    <t>Вернуться на главную страницу к списку домов</t>
  </si>
  <si>
    <t>Для жилого дома по адресу:г.Рязань,ул.Бронная,д.14</t>
  </si>
  <si>
    <t>Для жилого дома по адресу:г.Рязань,Магистральная ул.,д.8 корп.1</t>
  </si>
  <si>
    <t>Для жилого дома по адресу:г.Рязань,Магистральная ул.,д.13 корп.3</t>
  </si>
  <si>
    <t>Для жилого дома по адресу:г.Рязань,Магистральная ул.,д.16</t>
  </si>
  <si>
    <t>Для жилого дома по адресу:г.Рязань,ул.Магистральная, д.20</t>
  </si>
  <si>
    <t>Для жилого дома по адресу:г.Рязань,Культуры ул.,д.5</t>
  </si>
  <si>
    <t>Для жилого дома по адресу:г.Рязань,Культуры ул.,д.7</t>
  </si>
  <si>
    <t>Для жилого дома по адресу:г.Рязань,Октябрьская ул.,д.34</t>
  </si>
  <si>
    <t>Для жилого дома по адресу:г.Рязань,Октябрьская ул.,д.37 "а"</t>
  </si>
  <si>
    <t>Для жилого дома по адресу:г.Рязань,Октябрьская ул.,д.37, корп.1</t>
  </si>
  <si>
    <t>Для жилого дома по адресу:г.Рязань,Октябрьская ул.,д.37, корп.2</t>
  </si>
  <si>
    <t>Для жилого дома по адресу:г.Рязань,Октябрьская ул.,д.38</t>
  </si>
  <si>
    <t>Для жилого дома по адресу:г.Рязань,Октябрьская ул.,д.39</t>
  </si>
  <si>
    <t>Для жилого дома по адресу:г.Рязань,Октябрьская ул.,д.49 корп.1</t>
  </si>
  <si>
    <t>Для жилого дома по адресу:г.Рязань,Октябрьская ул.,д.52</t>
  </si>
  <si>
    <t>Для жилого дома по адресу:г.Рязань,Октябрьская ул.,д.56</t>
  </si>
  <si>
    <t>Для жилого дома по адресу:г.Рязань,Энгельса ул.,д.31</t>
  </si>
  <si>
    <t>Для жилого дома по адресу:г.Рязань,Энгельса ул.,д.43</t>
  </si>
  <si>
    <t>Для жилого дома по адресу:г.Рязань,Энгельса ул.,д.47</t>
  </si>
  <si>
    <t>Для жилого дома по адресу:г.Рязань,Энгельса ул.,д.51</t>
  </si>
  <si>
    <t>Для жилого дома по адресу:г.Рязань,Энгельса ул.,д.53</t>
  </si>
  <si>
    <t>Для жилого дома по адресу:г.Рязань,Октябрьская ул.д.58</t>
  </si>
  <si>
    <t>Для жилого дома по адресу:г.Рязань,Октябрьская ул.д.60</t>
  </si>
  <si>
    <t>Для жилого дома по адресу:г.Рязань,Магистральная ул.д.13</t>
  </si>
  <si>
    <t>Для жилого дома по адресу:г.Рязань,Магистральная ул.д.15</t>
  </si>
  <si>
    <t>Для жилого дома по адресу:г.Рязань,Магистральная ул.д.17</t>
  </si>
  <si>
    <t>Для жилого дома по адресу:г.Рязань,Новикова-Прибоя ул.д.24 корп.1</t>
  </si>
  <si>
    <t>Для жилого дома по адресу:г.Рязань,Новикова-Прибоя ул.д.24 корп.2</t>
  </si>
  <si>
    <t>Отчисления во внебюджетные фонды(20,2%)</t>
  </si>
  <si>
    <t xml:space="preserve">Перечень жилых домов,  находящихся в управлении и на обслуживании по договорам с ООО "ЖКО Приокский". </t>
  </si>
  <si>
    <t>в т.ч. управление (9,85% от тарифа)</t>
  </si>
  <si>
    <t>Для жилого дома по адресу:г.Рязань,Октябрьская ул.,д.31 /1</t>
  </si>
  <si>
    <t>Для жилого дома по адресу:г.Рязань,Октябрьская ул.,д.32/16</t>
  </si>
  <si>
    <t>Для жилого дома по адресу:г.Рязань,Культуры ул.,д.10 /11</t>
  </si>
  <si>
    <t>Для жилого дома по адресу:г.Рязань,Культуры ул.,д.9 /15</t>
  </si>
  <si>
    <t>Для жилого дома по адресу:г.Рязань,Культуры ул.,д.1/14</t>
  </si>
  <si>
    <t>Для жилого дома по адресу:г.Рязань,Октябрьская ул.,д.40/17</t>
  </si>
  <si>
    <t>Для жилого дома по адресу:г.Рязань,Энгельса ул.,д.35 /7</t>
  </si>
  <si>
    <t>Октябрьская ул.,д.58</t>
  </si>
  <si>
    <t>Октябрьская ул.,д.60</t>
  </si>
  <si>
    <t>Магистральная ул.д.13</t>
  </si>
  <si>
    <t>Магистральная ул.д.15</t>
  </si>
  <si>
    <t>Магистральная ул.д.17</t>
  </si>
  <si>
    <t>Новикова-Прибоя ул.д.24 корп.1</t>
  </si>
  <si>
    <t>Новикова-Прибоя ул.д.24 корп.2</t>
  </si>
  <si>
    <t>Бронная 20 корп1</t>
  </si>
  <si>
    <t>Для жилого дома по адресу:г.Рязань,ул.Бронная, д.20 корп.1</t>
  </si>
  <si>
    <t>приобретение спецодежды, инструмента и инвентаря дворников</t>
  </si>
  <si>
    <t xml:space="preserve">вывоз крупногабаритного мусора </t>
  </si>
  <si>
    <t>прочие (подряд)</t>
  </si>
  <si>
    <t>техобслуживание венканалов и дымоходов</t>
  </si>
  <si>
    <t>проведение мероприятий по противопожарной безопасности домов</t>
  </si>
  <si>
    <t>спецодежда, инструмент, инвентарь</t>
  </si>
  <si>
    <t>Сметная стоимость работ (услуг) по содержанию и ремонту общего имущества в многоквартирных домах на 2014 год - месячная сметная стоимость.</t>
  </si>
  <si>
    <t>Сметная стоимость работ (услуг) по содержанию и ремонту общего имущества в многоквартирных домах на 2014год - месячная сметная стоимость.</t>
  </si>
  <si>
    <t>Сметная стоимость работ (услуг) по содержанию и ремонту общего имущества в многоквартирных домах на  2014 год - месячная сметная стоимость.</t>
  </si>
  <si>
    <t>Октябрьская ул.д.33</t>
  </si>
  <si>
    <t>Для жилого дома по адресу:г.Рязань, ул.Октябрьская,д.33</t>
  </si>
  <si>
    <t>жилые дома со всеми видами благоустройства,без мусоропровода, с  уборщицей</t>
  </si>
  <si>
    <t>жилые дома со всеми видами благоустройства,без мусоропровода,с уборщицей</t>
  </si>
  <si>
    <t>до 01.07.2014</t>
  </si>
  <si>
    <t>с 01.07.2014</t>
  </si>
  <si>
    <t>Налог</t>
  </si>
  <si>
    <t>2,9</t>
  </si>
  <si>
    <t>с  01.07.2014</t>
  </si>
  <si>
    <t>до 01.07.02014</t>
  </si>
  <si>
    <t>с 01.07.02014</t>
  </si>
  <si>
    <t>2,8</t>
  </si>
  <si>
    <t>ДО 01.07.2014</t>
  </si>
  <si>
    <t>техобслуживание вентканалов и дымоходов</t>
  </si>
  <si>
    <t>страхование лифтов</t>
  </si>
  <si>
    <t xml:space="preserve">Налог </t>
  </si>
  <si>
    <t>Рентабельность</t>
  </si>
  <si>
    <t>Директор ООО "ЖКО Приокский"</t>
  </si>
  <si>
    <t>А.Е.Митяев</t>
  </si>
  <si>
    <t>Директор ООО "ЖКО Приокский</t>
  </si>
  <si>
    <t>Директор ООО "ЖКО Приоксуий"</t>
  </si>
  <si>
    <t>(с перерасчетом)</t>
  </si>
  <si>
    <t xml:space="preserve">жилые дома со всеми видами благоустройства,без мусоропровода, с уборщицей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</si>
</sst>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  <numFmt numFmtId="166" formatCode="0.000"/>
    <numFmt numFmtId="167" formatCode="0.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u val="single"/>
      <sz val="10"/>
      <name val="Arial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0"/>
      <color indexed="63"/>
      <name val="Calibri"/>
      <family val="2"/>
    </font>
    <font>
      <b/>
      <u val="single"/>
      <sz val="11"/>
      <name val="Calibri"/>
      <family val="2"/>
    </font>
    <font>
      <b/>
      <i/>
      <u val="single"/>
      <sz val="10"/>
      <color indexed="60"/>
      <name val="Arial"/>
      <family val="2"/>
    </font>
    <font>
      <sz val="8"/>
      <name val="Calibri"/>
      <family val="2"/>
    </font>
    <font>
      <b/>
      <sz val="15"/>
      <color indexed="62"/>
      <name val="Calibri"/>
      <family val="2"/>
    </font>
    <font>
      <b/>
      <sz val="18"/>
      <color indexed="62"/>
      <name val="Cambria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medium">
        <color indexed="49"/>
      </top>
      <bottom>
        <color indexed="63"/>
      </bottom>
    </border>
    <border>
      <left/>
      <right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2" borderId="2" applyNumberFormat="0" applyAlignment="0" applyProtection="0"/>
    <xf numFmtId="0" fontId="35" fillId="2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23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0" borderId="7" applyNumberFormat="0" applyAlignment="0" applyProtection="0"/>
    <xf numFmtId="0" fontId="16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24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164" fontId="5" fillId="0" borderId="10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0" fillId="0" borderId="10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165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36" fillId="0" borderId="11" xfId="42" applyBorder="1" applyAlignment="1" applyProtection="1" quotePrefix="1">
      <alignment/>
      <protection/>
    </xf>
    <xf numFmtId="0" fontId="0" fillId="0" borderId="10" xfId="0" applyBorder="1" applyAlignment="1">
      <alignment/>
    </xf>
    <xf numFmtId="0" fontId="10" fillId="0" borderId="10" xfId="0" applyFont="1" applyBorder="1" applyAlignment="1">
      <alignment/>
    </xf>
    <xf numFmtId="0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wrapText="1"/>
    </xf>
    <xf numFmtId="2" fontId="10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164" fontId="3" fillId="7" borderId="10" xfId="0" applyNumberFormat="1" applyFont="1" applyFill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6" fillId="7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3" fillId="7" borderId="10" xfId="0" applyFont="1" applyFill="1" applyBorder="1" applyAlignment="1">
      <alignment/>
    </xf>
    <xf numFmtId="0" fontId="36" fillId="0" borderId="0" xfId="42" applyAlignment="1" applyProtection="1">
      <alignment horizontal="center"/>
      <protection/>
    </xf>
    <xf numFmtId="0" fontId="3" fillId="7" borderId="10" xfId="0" applyNumberFormat="1" applyFont="1" applyFill="1" applyBorder="1" applyAlignment="1">
      <alignment/>
    </xf>
    <xf numFmtId="0" fontId="4" fillId="7" borderId="10" xfId="0" applyFont="1" applyFill="1" applyBorder="1" applyAlignment="1">
      <alignment wrapText="1"/>
    </xf>
    <xf numFmtId="0" fontId="4" fillId="7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0" fillId="7" borderId="10" xfId="0" applyFill="1" applyBorder="1" applyAlignment="1">
      <alignment/>
    </xf>
    <xf numFmtId="2" fontId="0" fillId="7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36" fillId="0" borderId="0" xfId="42" applyBorder="1" applyAlignment="1" applyProtection="1">
      <alignment/>
      <protection/>
    </xf>
    <xf numFmtId="0" fontId="36" fillId="0" borderId="0" xfId="42" applyAlignment="1" applyProtection="1">
      <alignment/>
      <protection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wrapText="1"/>
    </xf>
    <xf numFmtId="164" fontId="0" fillId="0" borderId="13" xfId="0" applyNumberFormat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4" fillId="0" borderId="15" xfId="0" applyFont="1" applyBorder="1" applyAlignment="1">
      <alignment wrapText="1"/>
    </xf>
    <xf numFmtId="164" fontId="4" fillId="0" borderId="15" xfId="0" applyNumberFormat="1" applyFont="1" applyBorder="1" applyAlignment="1">
      <alignment horizontal="center"/>
    </xf>
    <xf numFmtId="0" fontId="0" fillId="0" borderId="15" xfId="0" applyFill="1" applyBorder="1" applyAlignment="1">
      <alignment/>
    </xf>
    <xf numFmtId="2" fontId="0" fillId="0" borderId="15" xfId="0" applyNumberFormat="1" applyFill="1" applyBorder="1" applyAlignment="1">
      <alignment/>
    </xf>
    <xf numFmtId="0" fontId="3" fillId="7" borderId="10" xfId="0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164" fontId="4" fillId="0" borderId="16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wrapText="1"/>
    </xf>
    <xf numFmtId="2" fontId="4" fillId="0" borderId="15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2" fontId="0" fillId="2" borderId="10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4" fillId="0" borderId="0" xfId="0" applyNumberFormat="1" applyFont="1" applyBorder="1" applyAlignment="1">
      <alignment horizontal="center" wrapText="1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2" fontId="4" fillId="0" borderId="0" xfId="0" applyNumberFormat="1" applyFont="1" applyBorder="1" applyAlignment="1">
      <alignment horizontal="center" vertical="center" wrapText="1"/>
    </xf>
    <xf numFmtId="2" fontId="17" fillId="7" borderId="10" xfId="0" applyNumberFormat="1" applyFont="1" applyFill="1" applyBorder="1" applyAlignment="1">
      <alignment/>
    </xf>
    <xf numFmtId="2" fontId="17" fillId="0" borderId="10" xfId="0" applyNumberFormat="1" applyFont="1" applyFill="1" applyBorder="1" applyAlignment="1">
      <alignment/>
    </xf>
    <xf numFmtId="0" fontId="3" fillId="2" borderId="10" xfId="0" applyNumberFormat="1" applyFont="1" applyFill="1" applyBorder="1" applyAlignment="1">
      <alignment/>
    </xf>
    <xf numFmtId="0" fontId="4" fillId="2" borderId="10" xfId="0" applyFont="1" applyFill="1" applyBorder="1" applyAlignment="1">
      <alignment wrapText="1"/>
    </xf>
    <xf numFmtId="164" fontId="3" fillId="2" borderId="10" xfId="0" applyNumberFormat="1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3" fillId="2" borderId="10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64" fontId="4" fillId="2" borderId="10" xfId="0" applyNumberFormat="1" applyFont="1" applyFill="1" applyBorder="1" applyAlignment="1">
      <alignment horizontal="center"/>
    </xf>
    <xf numFmtId="164" fontId="6" fillId="2" borderId="10" xfId="0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/>
    </xf>
    <xf numFmtId="0" fontId="4" fillId="2" borderId="15" xfId="0" applyFont="1" applyFill="1" applyBorder="1" applyAlignment="1">
      <alignment wrapText="1"/>
    </xf>
    <xf numFmtId="164" fontId="4" fillId="2" borderId="15" xfId="0" applyNumberFormat="1" applyFont="1" applyFill="1" applyBorder="1" applyAlignment="1">
      <alignment horizontal="center"/>
    </xf>
    <xf numFmtId="0" fontId="0" fillId="2" borderId="15" xfId="0" applyFill="1" applyBorder="1" applyAlignment="1">
      <alignment/>
    </xf>
    <xf numFmtId="2" fontId="0" fillId="2" borderId="15" xfId="0" applyNumberFormat="1" applyFill="1" applyBorder="1" applyAlignment="1">
      <alignment/>
    </xf>
    <xf numFmtId="0" fontId="3" fillId="2" borderId="10" xfId="0" applyFont="1" applyFill="1" applyBorder="1" applyAlignment="1">
      <alignment wrapText="1"/>
    </xf>
    <xf numFmtId="2" fontId="4" fillId="0" borderId="10" xfId="0" applyNumberFormat="1" applyFont="1" applyBorder="1" applyAlignment="1">
      <alignment/>
    </xf>
    <xf numFmtId="164" fontId="4" fillId="7" borderId="10" xfId="0" applyNumberFormat="1" applyFont="1" applyFill="1" applyBorder="1" applyAlignment="1">
      <alignment horizontal="center"/>
    </xf>
    <xf numFmtId="2" fontId="4" fillId="0" borderId="16" xfId="0" applyNumberFormat="1" applyFont="1" applyBorder="1" applyAlignment="1">
      <alignment horizontal="center" vertical="center" wrapText="1"/>
    </xf>
    <xf numFmtId="0" fontId="3" fillId="7" borderId="0" xfId="0" applyFont="1" applyFill="1" applyBorder="1" applyAlignment="1">
      <alignment/>
    </xf>
    <xf numFmtId="0" fontId="3" fillId="7" borderId="0" xfId="0" applyFont="1" applyFill="1" applyBorder="1" applyAlignment="1">
      <alignment wrapText="1"/>
    </xf>
    <xf numFmtId="164" fontId="3" fillId="7" borderId="16" xfId="0" applyNumberFormat="1" applyFont="1" applyFill="1" applyBorder="1" applyAlignment="1">
      <alignment horizontal="center"/>
    </xf>
    <xf numFmtId="2" fontId="0" fillId="7" borderId="0" xfId="0" applyNumberForma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wrapText="1"/>
    </xf>
    <xf numFmtId="164" fontId="3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/>
    </xf>
    <xf numFmtId="2" fontId="0" fillId="2" borderId="0" xfId="0" applyNumberFormat="1" applyFill="1" applyBorder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4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2" fontId="0" fillId="0" borderId="10" xfId="0" applyNumberFormat="1" applyFill="1" applyBorder="1" applyAlignment="1">
      <alignment horizontal="right"/>
    </xf>
    <xf numFmtId="0" fontId="13" fillId="0" borderId="0" xfId="0" applyFont="1" applyBorder="1" applyAlignment="1">
      <alignment/>
    </xf>
    <xf numFmtId="164" fontId="3" fillId="7" borderId="15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10" fillId="0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2" fontId="4" fillId="0" borderId="13" xfId="0" applyNumberFormat="1" applyFont="1" applyBorder="1" applyAlignment="1">
      <alignment horizontal="center" vertical="center" wrapText="1"/>
    </xf>
    <xf numFmtId="2" fontId="3" fillId="7" borderId="10" xfId="0" applyNumberFormat="1" applyFont="1" applyFill="1" applyBorder="1" applyAlignment="1">
      <alignment horizontal="center"/>
    </xf>
    <xf numFmtId="0" fontId="8" fillId="25" borderId="5" xfId="47" applyFont="1" applyFill="1" applyAlignment="1">
      <alignment horizontal="center" vertical="center" wrapText="1"/>
    </xf>
    <xf numFmtId="0" fontId="11" fillId="0" borderId="0" xfId="55" applyFont="1" applyFill="1" applyBorder="1" applyAlignment="1">
      <alignment horizontal="left" wrapText="1"/>
    </xf>
    <xf numFmtId="0" fontId="12" fillId="0" borderId="0" xfId="0" applyFont="1" applyAlignment="1">
      <alignment horizontal="center" wrapText="1"/>
    </xf>
    <xf numFmtId="0" fontId="12" fillId="0" borderId="0" xfId="55" applyFont="1" applyAlignment="1">
      <alignment horizontal="center" wrapText="1"/>
    </xf>
    <xf numFmtId="0" fontId="9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 wrapText="1"/>
    </xf>
    <xf numFmtId="0" fontId="8" fillId="25" borderId="5" xfId="47" applyFont="1" applyFill="1" applyAlignment="1">
      <alignment horizontal="center" wrapText="1"/>
    </xf>
    <xf numFmtId="0" fontId="8" fillId="25" borderId="5" xfId="47" applyFill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6" fillId="0" borderId="0" xfId="42" applyAlignment="1" applyProtection="1">
      <alignment horizontal="center"/>
      <protection/>
    </xf>
    <xf numFmtId="0" fontId="0" fillId="0" borderId="17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36" fillId="0" borderId="0" xfId="42" applyFill="1" applyAlignment="1" applyProtection="1">
      <alignment horizontal="center"/>
      <protection/>
    </xf>
    <xf numFmtId="0" fontId="13" fillId="0" borderId="19" xfId="0" applyFont="1" applyBorder="1" applyAlignment="1">
      <alignment horizontal="center"/>
    </xf>
    <xf numFmtId="0" fontId="9" fillId="0" borderId="17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164" fontId="3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164" fontId="3" fillId="0" borderId="17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 wrapText="1"/>
    </xf>
    <xf numFmtId="164" fontId="3" fillId="0" borderId="20" xfId="0" applyNumberFormat="1" applyFont="1" applyFill="1" applyBorder="1" applyAlignment="1">
      <alignment horizontal="center" wrapText="1"/>
    </xf>
    <xf numFmtId="164" fontId="3" fillId="0" borderId="18" xfId="0" applyNumberFormat="1" applyFont="1" applyFill="1" applyBorder="1" applyAlignment="1">
      <alignment horizontal="center" wrapText="1"/>
    </xf>
    <xf numFmtId="0" fontId="13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164" fontId="3" fillId="0" borderId="17" xfId="0" applyNumberFormat="1" applyFont="1" applyBorder="1" applyAlignment="1">
      <alignment horizontal="center" wrapText="1"/>
    </xf>
    <xf numFmtId="164" fontId="3" fillId="0" borderId="20" xfId="0" applyNumberFormat="1" applyFont="1" applyBorder="1" applyAlignment="1">
      <alignment horizontal="center" wrapText="1"/>
    </xf>
    <xf numFmtId="164" fontId="3" fillId="0" borderId="18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11.8515625" style="0" customWidth="1"/>
    <col min="2" max="2" width="68.7109375" style="0" customWidth="1"/>
  </cols>
  <sheetData>
    <row r="1" spans="1:4" ht="51.75" customHeight="1" thickBot="1">
      <c r="A1" s="115" t="s">
        <v>140</v>
      </c>
      <c r="B1" s="115"/>
      <c r="C1" s="16"/>
      <c r="D1" s="16"/>
    </row>
    <row r="3" spans="1:2" ht="32.25" customHeight="1">
      <c r="A3" s="116" t="s">
        <v>55</v>
      </c>
      <c r="B3" s="116"/>
    </row>
    <row r="4" spans="1:2" ht="15">
      <c r="A4" s="117"/>
      <c r="B4" s="117"/>
    </row>
    <row r="6" spans="1:2" ht="45" customHeight="1">
      <c r="A6" s="118" t="s">
        <v>116</v>
      </c>
      <c r="B6" s="118"/>
    </row>
    <row r="8" spans="1:2" ht="15">
      <c r="A8" s="17" t="s">
        <v>56</v>
      </c>
      <c r="B8" s="17" t="s">
        <v>57</v>
      </c>
    </row>
    <row r="9" spans="1:2" ht="15">
      <c r="A9" s="17">
        <v>1</v>
      </c>
      <c r="B9" s="17">
        <v>2</v>
      </c>
    </row>
    <row r="10" spans="1:2" ht="15">
      <c r="A10" s="18">
        <v>1</v>
      </c>
      <c r="B10" s="19" t="s">
        <v>48</v>
      </c>
    </row>
    <row r="11" spans="1:2" ht="15">
      <c r="A11" s="18">
        <v>2</v>
      </c>
      <c r="B11" s="19" t="s">
        <v>49</v>
      </c>
    </row>
    <row r="12" spans="1:2" ht="15">
      <c r="A12" s="18">
        <v>3</v>
      </c>
      <c r="B12" s="19" t="s">
        <v>58</v>
      </c>
    </row>
    <row r="13" spans="1:2" ht="15">
      <c r="A13" s="18">
        <v>4</v>
      </c>
      <c r="B13" s="44" t="s">
        <v>132</v>
      </c>
    </row>
    <row r="14" spans="1:2" ht="15">
      <c r="A14" s="18">
        <v>5</v>
      </c>
      <c r="B14" s="19" t="s">
        <v>51</v>
      </c>
    </row>
    <row r="15" spans="1:2" ht="15">
      <c r="A15" s="18">
        <v>6</v>
      </c>
      <c r="B15" s="19" t="s">
        <v>59</v>
      </c>
    </row>
    <row r="16" spans="1:2" ht="15">
      <c r="A16" s="18">
        <v>7</v>
      </c>
      <c r="B16" s="19" t="s">
        <v>60</v>
      </c>
    </row>
    <row r="17" spans="1:2" ht="15">
      <c r="A17" s="18">
        <v>8</v>
      </c>
      <c r="B17" s="19" t="s">
        <v>61</v>
      </c>
    </row>
    <row r="18" spans="1:2" ht="15">
      <c r="A18" s="18">
        <v>9</v>
      </c>
      <c r="B18" s="19" t="s">
        <v>50</v>
      </c>
    </row>
    <row r="19" spans="1:2" ht="15">
      <c r="A19" s="18">
        <v>10</v>
      </c>
      <c r="B19" s="19" t="s">
        <v>85</v>
      </c>
    </row>
    <row r="20" spans="1:2" ht="15">
      <c r="A20" s="18">
        <v>11</v>
      </c>
      <c r="B20" s="19" t="s">
        <v>62</v>
      </c>
    </row>
    <row r="21" spans="1:2" ht="15">
      <c r="A21" s="18">
        <v>12</v>
      </c>
      <c r="B21" s="19" t="s">
        <v>63</v>
      </c>
    </row>
    <row r="22" spans="1:2" ht="15">
      <c r="A22" s="18">
        <v>13</v>
      </c>
      <c r="B22" s="19" t="s">
        <v>64</v>
      </c>
    </row>
    <row r="23" spans="1:2" ht="15">
      <c r="A23" s="18">
        <v>14</v>
      </c>
      <c r="B23" s="19" t="s">
        <v>65</v>
      </c>
    </row>
    <row r="24" spans="1:2" ht="15">
      <c r="A24" s="18">
        <v>15</v>
      </c>
      <c r="B24" s="19" t="s">
        <v>66</v>
      </c>
    </row>
    <row r="25" spans="1:2" ht="15">
      <c r="A25" s="18">
        <v>16</v>
      </c>
      <c r="B25" s="19" t="s">
        <v>67</v>
      </c>
    </row>
    <row r="26" spans="1:2" ht="15">
      <c r="A26" s="18">
        <v>17</v>
      </c>
      <c r="B26" s="19" t="s">
        <v>68</v>
      </c>
    </row>
    <row r="27" spans="1:2" ht="15">
      <c r="A27" s="18">
        <v>18</v>
      </c>
      <c r="B27" s="44" t="s">
        <v>143</v>
      </c>
    </row>
    <row r="28" spans="1:2" ht="15">
      <c r="A28" s="18">
        <v>19</v>
      </c>
      <c r="B28" s="19" t="s">
        <v>69</v>
      </c>
    </row>
    <row r="29" spans="1:2" ht="15">
      <c r="A29" s="18">
        <v>20</v>
      </c>
      <c r="B29" s="19" t="s">
        <v>70</v>
      </c>
    </row>
    <row r="30" spans="1:2" ht="15">
      <c r="A30" s="18">
        <v>21</v>
      </c>
      <c r="B30" s="19" t="s">
        <v>71</v>
      </c>
    </row>
    <row r="31" spans="1:2" ht="15">
      <c r="A31" s="18">
        <v>22</v>
      </c>
      <c r="B31" s="19" t="s">
        <v>72</v>
      </c>
    </row>
    <row r="32" spans="1:2" ht="15">
      <c r="A32" s="18">
        <v>23</v>
      </c>
      <c r="B32" s="19" t="s">
        <v>73</v>
      </c>
    </row>
    <row r="33" spans="1:2" ht="15">
      <c r="A33" s="18">
        <v>24</v>
      </c>
      <c r="B33" s="19" t="s">
        <v>74</v>
      </c>
    </row>
    <row r="34" spans="1:2" ht="15">
      <c r="A34" s="18">
        <v>25</v>
      </c>
      <c r="B34" s="19" t="s">
        <v>75</v>
      </c>
    </row>
    <row r="35" spans="1:2" ht="15">
      <c r="A35" s="18">
        <v>26</v>
      </c>
      <c r="B35" s="19" t="s">
        <v>76</v>
      </c>
    </row>
    <row r="36" spans="1:2" ht="15">
      <c r="A36" s="18">
        <v>27</v>
      </c>
      <c r="B36" s="19" t="s">
        <v>77</v>
      </c>
    </row>
    <row r="37" spans="1:2" ht="15">
      <c r="A37" s="18">
        <v>28</v>
      </c>
      <c r="B37" s="19" t="s">
        <v>78</v>
      </c>
    </row>
    <row r="38" spans="1:2" ht="15">
      <c r="A38" s="18">
        <v>29</v>
      </c>
      <c r="B38" s="19" t="s">
        <v>79</v>
      </c>
    </row>
    <row r="39" spans="1:2" ht="15">
      <c r="A39" s="18">
        <v>30</v>
      </c>
      <c r="B39" s="19" t="s">
        <v>80</v>
      </c>
    </row>
    <row r="40" spans="1:2" ht="15">
      <c r="A40" s="18">
        <v>31</v>
      </c>
      <c r="B40" s="19" t="s">
        <v>81</v>
      </c>
    </row>
    <row r="41" spans="1:2" ht="15">
      <c r="A41" s="18">
        <v>32</v>
      </c>
      <c r="B41" s="19" t="s">
        <v>82</v>
      </c>
    </row>
    <row r="42" spans="1:2" ht="15">
      <c r="A42" s="18">
        <v>33</v>
      </c>
      <c r="B42" s="19" t="s">
        <v>83</v>
      </c>
    </row>
    <row r="43" spans="1:2" ht="15">
      <c r="A43" s="42">
        <v>34</v>
      </c>
      <c r="B43" s="19" t="s">
        <v>84</v>
      </c>
    </row>
    <row r="44" spans="1:2" ht="15">
      <c r="A44" s="42">
        <v>35</v>
      </c>
      <c r="B44" s="43" t="s">
        <v>125</v>
      </c>
    </row>
    <row r="45" spans="1:2" ht="15">
      <c r="A45" s="42">
        <v>36</v>
      </c>
      <c r="B45" s="44" t="s">
        <v>126</v>
      </c>
    </row>
    <row r="46" spans="1:2" ht="15">
      <c r="A46" s="42">
        <v>37</v>
      </c>
      <c r="B46" s="44" t="s">
        <v>127</v>
      </c>
    </row>
    <row r="47" spans="1:2" ht="15">
      <c r="A47" s="42">
        <v>38</v>
      </c>
      <c r="B47" s="44" t="s">
        <v>128</v>
      </c>
    </row>
    <row r="48" spans="1:2" ht="15">
      <c r="A48" s="42">
        <v>39</v>
      </c>
      <c r="B48" s="44" t="s">
        <v>129</v>
      </c>
    </row>
    <row r="49" spans="1:2" ht="15">
      <c r="A49" s="42">
        <v>40</v>
      </c>
      <c r="B49" s="44" t="s">
        <v>130</v>
      </c>
    </row>
    <row r="50" spans="1:2" ht="15">
      <c r="A50" s="42">
        <v>41</v>
      </c>
      <c r="B50" s="44" t="s">
        <v>131</v>
      </c>
    </row>
  </sheetData>
  <sheetProtection/>
  <mergeCells count="4">
    <mergeCell ref="A1:B1"/>
    <mergeCell ref="A3:B3"/>
    <mergeCell ref="A4:B4"/>
    <mergeCell ref="A6:B6"/>
  </mergeCells>
  <hyperlinks>
    <hyperlink ref="B10" location="'1-й Индустриальный пер.д.12'!A1" display="'1-й Индустриальный пер.д.12"/>
    <hyperlink ref="B11" location="'Бронная ул.д.13 корп.1'!A1" display="'Бронная ул.д.13 корп.1"/>
    <hyperlink ref="B12" location="'Бронная ул.д.14'!A1" display="'Бронная ул.д.14"/>
    <hyperlink ref="B14" location="'Народный бульвар.д.4'!A1" display="'Народный бульвар.д.4"/>
    <hyperlink ref="B15" location="'Магистральная ул.д.8 корп.1'!A1" display="'Магистральная ул.д.8 корп.1"/>
    <hyperlink ref="B16" location="'Магистральная ул.д.13 корп.3'!A1" display="'Магистральная ул.д.13 корп.3"/>
    <hyperlink ref="B17" location="'Магистральная ул.д.16'!A1" display="'Магистральная ул.д.16"/>
    <hyperlink ref="B18" location="'Магистральная ул.д.19'!A1" display="'Магистральная ул.д.19"/>
    <hyperlink ref="B20" location="'Культуры ул.д.1 корп.14'!A1" display="'Культуры ул.д.1 корп.14"/>
    <hyperlink ref="B21" location="'Культуры ул.д.5'!A1" display="'Культуры ул.д.5"/>
    <hyperlink ref="B22" location="'Культуры ул.д.7'!A1" display="'Культуры ул.д.7"/>
    <hyperlink ref="B23" location="'Культуры ул.д.9 корп.15'!A1" display="'Культуры ул.д.9 корп.15"/>
    <hyperlink ref="B24" location="'Культуры ул.д.10 корп.11'!A1" display="'Культуры ул.д.10 корп.11"/>
    <hyperlink ref="B25" location="'Октябрьская ул.д.31-1'!A1" display="Октябрьская ул.д.31 корп.1"/>
    <hyperlink ref="B26" location="'Октябрьская ул.д.32-16'!A1" display="Октябрьская ул.д.32 корп.16"/>
    <hyperlink ref="B28" location="'Октябрьская ул.д.34'!A1" display="'Октябрьская ул.д.34"/>
    <hyperlink ref="B29" location="'Октябрьская ул.д.37 &quot;а&quot;'!A1" display="'Октябрьская ул.д.37 &quot;а&quot;"/>
    <hyperlink ref="B30" location="'Октябрьская ул.д.37 корп.1'!A1" display="'Октябрьская ул.д.37 корп.1"/>
    <hyperlink ref="B31" location="'Октябрьская ул.д.37 корп.2'!A1" display="'Октябрьская ул.д.37 корп.2"/>
    <hyperlink ref="B32" location="'Октябрьская ул.д.38'!A1" display="'Октябрьская ул.д.38"/>
    <hyperlink ref="B33" location="'Октябрьская ул.д.39'!A1" display="'Октябрьская ул.д.39"/>
    <hyperlink ref="B34" location="'Октябрьская ул.д.40 корп.17'!A1" display="'Октябрьская ул.д.40 корп.17"/>
    <hyperlink ref="B35" location="'Октябрьская ул.д.49 корп.1'!A1" display="'Октябрьская ул.д.49 корп.1"/>
    <hyperlink ref="B36" location="'Октябрьская ул.д.52'!A1" display="'Октябрьская ул.д.52"/>
    <hyperlink ref="B37" location="'Октябрьская ул.д.56'!A1" display="'Октябрьская ул.д.56"/>
    <hyperlink ref="B38" location="'Энгельса ул.д.31'!A1" display="'Энгельса ул.д.31"/>
    <hyperlink ref="B39" location="'Энгельса ул.д.35 корп.7'!A1" display="'Энгельса ул.д.35 корп.7"/>
    <hyperlink ref="B40" location="'Энгельса ул.д.43'!A1" display="'Энгельса ул.д.43"/>
    <hyperlink ref="B41" location="'Энгельса ул.д.47'!A1" display="'Энгельса ул.д.47"/>
    <hyperlink ref="B42" location="'Энгельса ул.д.51'!A1" display="'Энгельса ул.д.51"/>
    <hyperlink ref="B43" location="'Энгельса ул.д.53'!A1" display="'Энгельса ул.д.53"/>
    <hyperlink ref="B19" location="'Магистральная ул.д.20'!A1" display="'Магистральная ул.д.20"/>
    <hyperlink ref="B44" location="'Октябрьская ул.д.58'!A1" display="Октябрьская ул.,д.58"/>
    <hyperlink ref="B45" location="'Октябрьская ул.д.60'!A1" display="Октябрьская ул.,д.60"/>
    <hyperlink ref="B46" location="'Магистральная ул.д.13'!A1" display="Магистральная ул.д.13"/>
    <hyperlink ref="B47" location="'Магистральная ул.д.15'!A1" display="Магистральная ул.д.15"/>
    <hyperlink ref="B48" location="'Магистральная ул.д.17'!A1" display="Магистральная ул.д.17"/>
    <hyperlink ref="B49" location="'Новикова-Прибоя ул.д.24 корп.1'!A1" display="Новикова-Прибоя ул.д.24 корп.1"/>
    <hyperlink ref="B50" location="'Новикова-Прибоя ул.д.24 корп.2'!A1" display="Новикова-Прибоя ул.д.24 корп.2"/>
    <hyperlink ref="B13" location="'Бронная 20 корп1'!A1" display="Бронная 20 корп1"/>
    <hyperlink ref="B27" location="'Октябрьская ул.д.33'!A1" display="Октябрьская ул.д.33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3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7.00390625" style="0" customWidth="1"/>
    <col min="3" max="3" width="17.00390625" style="0" hidden="1" customWidth="1"/>
    <col min="4" max="4" width="20.421875" style="0" hidden="1" customWidth="1"/>
    <col min="5" max="5" width="29.7109375" style="0" customWidth="1"/>
  </cols>
  <sheetData>
    <row r="1" spans="1:5" ht="50.25" customHeight="1" thickBot="1">
      <c r="A1" s="122" t="s">
        <v>140</v>
      </c>
      <c r="B1" s="123"/>
      <c r="C1" s="123"/>
      <c r="D1" s="123"/>
      <c r="E1" s="123"/>
    </row>
    <row r="3" spans="1:5" ht="15">
      <c r="A3" s="126" t="s">
        <v>86</v>
      </c>
      <c r="B3" s="126"/>
      <c r="C3" s="126"/>
      <c r="D3" s="126"/>
      <c r="E3" s="126"/>
    </row>
    <row r="5" spans="1:5" ht="15">
      <c r="A5" s="124" t="s">
        <v>53</v>
      </c>
      <c r="B5" s="124"/>
      <c r="C5" s="124"/>
      <c r="D5" s="124"/>
      <c r="E5" s="124"/>
    </row>
    <row r="6" spans="1:5" ht="15">
      <c r="A6" s="14"/>
      <c r="B6" s="14"/>
      <c r="C6" s="14"/>
      <c r="D6" s="14"/>
      <c r="E6" s="14"/>
    </row>
    <row r="7" spans="1:5" ht="15">
      <c r="A7" s="119" t="s">
        <v>1</v>
      </c>
      <c r="B7" s="119"/>
      <c r="C7" s="7"/>
      <c r="D7" s="7"/>
      <c r="E7" s="8">
        <v>7402.8</v>
      </c>
    </row>
    <row r="8" spans="1:5" ht="15">
      <c r="A8" s="119" t="s">
        <v>2</v>
      </c>
      <c r="B8" s="119"/>
      <c r="C8" s="7"/>
      <c r="D8" s="7"/>
      <c r="E8" s="8">
        <v>13.93</v>
      </c>
    </row>
    <row r="9" spans="1:5" ht="15">
      <c r="A9" s="127" t="s">
        <v>147</v>
      </c>
      <c r="B9" s="128"/>
      <c r="C9" s="7"/>
      <c r="D9" s="7"/>
      <c r="E9" s="13">
        <f>E7*E8</f>
        <v>103121.004</v>
      </c>
    </row>
    <row r="10" spans="1:5" ht="50.25" customHeight="1">
      <c r="A10" s="9" t="s">
        <v>35</v>
      </c>
      <c r="B10" s="10" t="s">
        <v>3</v>
      </c>
      <c r="C10" s="121" t="s">
        <v>34</v>
      </c>
      <c r="D10" s="121"/>
      <c r="E10" s="121"/>
    </row>
    <row r="11" spans="1:5" ht="15">
      <c r="A11" s="33">
        <v>1</v>
      </c>
      <c r="B11" s="34" t="s">
        <v>36</v>
      </c>
      <c r="C11" s="27">
        <f>SUM(C14:C21)</f>
        <v>1.5177150000000004</v>
      </c>
      <c r="D11" s="7">
        <v>7402.8</v>
      </c>
      <c r="E11" s="40">
        <f aca="true" t="shared" si="0" ref="E11:E57">C11*D11</f>
        <v>11235.340602000004</v>
      </c>
    </row>
    <row r="12" spans="1:5" ht="15">
      <c r="A12" s="45"/>
      <c r="B12" s="46" t="s">
        <v>4</v>
      </c>
      <c r="C12" s="60"/>
      <c r="D12" s="7">
        <f>E7</f>
        <v>7402.8</v>
      </c>
      <c r="E12" s="66"/>
    </row>
    <row r="13" spans="1:5" ht="15">
      <c r="A13" s="3">
        <v>1.1</v>
      </c>
      <c r="B13" s="4" t="s">
        <v>37</v>
      </c>
      <c r="C13" s="5">
        <f>C14+C15</f>
        <v>1.0075</v>
      </c>
      <c r="D13" s="7">
        <f>E7</f>
        <v>7402.8</v>
      </c>
      <c r="E13" s="66">
        <f t="shared" si="0"/>
        <v>7458.321000000001</v>
      </c>
    </row>
    <row r="14" spans="1:5" ht="15">
      <c r="A14" s="2"/>
      <c r="B14" s="4" t="s">
        <v>5</v>
      </c>
      <c r="C14" s="6">
        <v>1.0075</v>
      </c>
      <c r="D14" s="7">
        <f>E7</f>
        <v>7402.8</v>
      </c>
      <c r="E14" s="66">
        <f t="shared" si="0"/>
        <v>7458.321000000001</v>
      </c>
    </row>
    <row r="15" spans="1:5" ht="15">
      <c r="A15" s="2"/>
      <c r="B15" s="4" t="s">
        <v>6</v>
      </c>
      <c r="C15" s="6"/>
      <c r="D15" s="7">
        <f>E7</f>
        <v>7402.8</v>
      </c>
      <c r="E15" s="66"/>
    </row>
    <row r="16" spans="1:5" ht="15">
      <c r="A16" s="2">
        <v>1.2</v>
      </c>
      <c r="B16" s="4" t="s">
        <v>115</v>
      </c>
      <c r="C16" s="6">
        <f>(C14+C15)*0.202</f>
        <v>0.20351500000000003</v>
      </c>
      <c r="D16" s="7">
        <f>E7</f>
        <v>7402.8</v>
      </c>
      <c r="E16" s="66">
        <f t="shared" si="0"/>
        <v>1506.5808420000003</v>
      </c>
    </row>
    <row r="17" spans="1:5" ht="23.25">
      <c r="A17" s="2">
        <v>1.3</v>
      </c>
      <c r="B17" s="4" t="s">
        <v>134</v>
      </c>
      <c r="C17" s="6">
        <v>0.0087</v>
      </c>
      <c r="D17" s="7">
        <f>E7</f>
        <v>7402.8</v>
      </c>
      <c r="E17" s="66">
        <f t="shared" si="0"/>
        <v>64.40436</v>
      </c>
    </row>
    <row r="18" spans="1:5" ht="15">
      <c r="A18" s="2">
        <v>1.4</v>
      </c>
      <c r="B18" s="36" t="s">
        <v>7</v>
      </c>
      <c r="C18" s="28"/>
      <c r="D18" s="7">
        <f>E7</f>
        <v>7402.8</v>
      </c>
      <c r="E18" s="66"/>
    </row>
    <row r="19" spans="1:5" ht="15">
      <c r="A19" s="2">
        <v>1.5</v>
      </c>
      <c r="B19" s="36" t="s">
        <v>8</v>
      </c>
      <c r="C19" s="28">
        <v>0.0816</v>
      </c>
      <c r="D19" s="7">
        <f>E7</f>
        <v>7402.8</v>
      </c>
      <c r="E19" s="66">
        <f t="shared" si="0"/>
        <v>604.06848</v>
      </c>
    </row>
    <row r="20" spans="1:5" ht="15">
      <c r="A20" s="2">
        <v>1.6</v>
      </c>
      <c r="B20" s="36" t="s">
        <v>135</v>
      </c>
      <c r="C20" s="28">
        <v>0.1164</v>
      </c>
      <c r="D20" s="7">
        <f>E7</f>
        <v>7402.8</v>
      </c>
      <c r="E20" s="66">
        <f t="shared" si="0"/>
        <v>861.68592</v>
      </c>
    </row>
    <row r="21" spans="1:5" ht="15">
      <c r="A21" s="2">
        <v>1.7</v>
      </c>
      <c r="B21" s="36" t="s">
        <v>136</v>
      </c>
      <c r="C21" s="48">
        <v>0.1</v>
      </c>
      <c r="D21" s="7">
        <f>E7</f>
        <v>7402.8</v>
      </c>
      <c r="E21" s="66">
        <f t="shared" si="0"/>
        <v>740.2800000000001</v>
      </c>
    </row>
    <row r="22" spans="1:5" ht="15">
      <c r="A22" s="31">
        <v>2</v>
      </c>
      <c r="B22" s="34" t="s">
        <v>9</v>
      </c>
      <c r="C22" s="27">
        <f>SUM(C23:C35)</f>
        <v>2.767</v>
      </c>
      <c r="D22" s="7">
        <f>E7</f>
        <v>7402.8</v>
      </c>
      <c r="E22" s="40">
        <f t="shared" si="0"/>
        <v>20483.547599999998</v>
      </c>
    </row>
    <row r="23" spans="1:5" ht="15">
      <c r="A23" s="30">
        <v>2.1</v>
      </c>
      <c r="B23" s="36" t="s">
        <v>10</v>
      </c>
      <c r="C23" s="28">
        <v>0.6191</v>
      </c>
      <c r="D23" s="7">
        <f>E7</f>
        <v>7402.8</v>
      </c>
      <c r="E23" s="66">
        <f t="shared" si="0"/>
        <v>4583.07348</v>
      </c>
    </row>
    <row r="24" spans="1:5" ht="15">
      <c r="A24" s="30">
        <v>2.2</v>
      </c>
      <c r="B24" s="36" t="s">
        <v>11</v>
      </c>
      <c r="C24" s="28">
        <v>0.2333</v>
      </c>
      <c r="D24" s="7">
        <f>E7</f>
        <v>7402.8</v>
      </c>
      <c r="E24" s="66">
        <f t="shared" si="0"/>
        <v>1727.0732400000002</v>
      </c>
    </row>
    <row r="25" spans="1:5" ht="15">
      <c r="A25" s="30">
        <v>2.3</v>
      </c>
      <c r="B25" s="36" t="s">
        <v>12</v>
      </c>
      <c r="C25" s="28">
        <v>1.373</v>
      </c>
      <c r="D25" s="7">
        <f>E7</f>
        <v>7402.8</v>
      </c>
      <c r="E25" s="66">
        <f t="shared" si="0"/>
        <v>10164.0444</v>
      </c>
    </row>
    <row r="26" spans="1:5" ht="15">
      <c r="A26" s="30">
        <v>2.4</v>
      </c>
      <c r="B26" s="36" t="s">
        <v>38</v>
      </c>
      <c r="C26" s="28">
        <v>0.0192</v>
      </c>
      <c r="D26" s="7">
        <f>E7</f>
        <v>7402.8</v>
      </c>
      <c r="E26" s="66">
        <f t="shared" si="0"/>
        <v>142.13376</v>
      </c>
    </row>
    <row r="27" spans="1:5" ht="15">
      <c r="A27" s="30">
        <v>2.5</v>
      </c>
      <c r="B27" s="36" t="s">
        <v>13</v>
      </c>
      <c r="C27" s="28">
        <v>0.2607</v>
      </c>
      <c r="D27" s="7">
        <f>E7</f>
        <v>7402.8</v>
      </c>
      <c r="E27" s="66">
        <f t="shared" si="0"/>
        <v>1929.90996</v>
      </c>
    </row>
    <row r="28" spans="1:5" ht="15">
      <c r="A28" s="30">
        <v>2.6</v>
      </c>
      <c r="B28" s="36" t="s">
        <v>39</v>
      </c>
      <c r="C28" s="28">
        <v>0.0668</v>
      </c>
      <c r="D28" s="11">
        <f>E7</f>
        <v>7402.8</v>
      </c>
      <c r="E28" s="66">
        <f t="shared" si="0"/>
        <v>494.50704</v>
      </c>
    </row>
    <row r="29" spans="1:5" ht="23.25">
      <c r="A29" s="30">
        <v>2.7</v>
      </c>
      <c r="B29" s="36" t="s">
        <v>14</v>
      </c>
      <c r="C29" s="28">
        <v>0.0092</v>
      </c>
      <c r="D29" s="7">
        <f>E7</f>
        <v>7402.8</v>
      </c>
      <c r="E29" s="66">
        <f t="shared" si="0"/>
        <v>68.10576</v>
      </c>
    </row>
    <row r="30" spans="1:5" ht="15">
      <c r="A30" s="30">
        <v>2.8</v>
      </c>
      <c r="B30" s="36" t="s">
        <v>137</v>
      </c>
      <c r="C30" s="28"/>
      <c r="D30" s="7">
        <f>D29</f>
        <v>7402.8</v>
      </c>
      <c r="E30" s="66"/>
    </row>
    <row r="31" spans="1:5" ht="15">
      <c r="A31" s="30">
        <v>2.9</v>
      </c>
      <c r="B31" s="36" t="s">
        <v>15</v>
      </c>
      <c r="C31" s="28">
        <v>0.0483</v>
      </c>
      <c r="D31" s="7">
        <f>D30</f>
        <v>7402.8</v>
      </c>
      <c r="E31" s="66">
        <f t="shared" si="0"/>
        <v>357.55524</v>
      </c>
    </row>
    <row r="32" spans="1:5" ht="15">
      <c r="A32" s="37" t="s">
        <v>40</v>
      </c>
      <c r="B32" s="36" t="s">
        <v>16</v>
      </c>
      <c r="C32" s="28">
        <v>0.0144</v>
      </c>
      <c r="D32" s="7">
        <f>D30</f>
        <v>7402.8</v>
      </c>
      <c r="E32" s="66">
        <f t="shared" si="0"/>
        <v>106.60032</v>
      </c>
    </row>
    <row r="33" spans="1:5" ht="15">
      <c r="A33" s="30">
        <v>2.11</v>
      </c>
      <c r="B33" s="36" t="s">
        <v>17</v>
      </c>
      <c r="C33" s="28">
        <v>0.0542</v>
      </c>
      <c r="D33" s="7">
        <f>D30</f>
        <v>7402.8</v>
      </c>
      <c r="E33" s="66">
        <f t="shared" si="0"/>
        <v>401.23176</v>
      </c>
    </row>
    <row r="34" spans="1:5" ht="15">
      <c r="A34" s="30">
        <v>2.12</v>
      </c>
      <c r="B34" s="36" t="s">
        <v>18</v>
      </c>
      <c r="C34" s="28">
        <v>0.049</v>
      </c>
      <c r="D34" s="7">
        <f>D31</f>
        <v>7402.8</v>
      </c>
      <c r="E34" s="66">
        <f t="shared" si="0"/>
        <v>362.73720000000003</v>
      </c>
    </row>
    <row r="35" spans="1:5" ht="23.25">
      <c r="A35" s="30">
        <v>2.13</v>
      </c>
      <c r="B35" s="36" t="s">
        <v>138</v>
      </c>
      <c r="C35" s="28">
        <v>0.0198</v>
      </c>
      <c r="D35" s="7">
        <f>D34</f>
        <v>7402.8</v>
      </c>
      <c r="E35" s="66">
        <f t="shared" si="0"/>
        <v>146.57544000000001</v>
      </c>
    </row>
    <row r="36" spans="1:5" ht="23.25">
      <c r="A36" s="31">
        <v>3</v>
      </c>
      <c r="B36" s="34" t="s">
        <v>19</v>
      </c>
      <c r="C36" s="27">
        <f>SUM(C37:C39)</f>
        <v>2.6005</v>
      </c>
      <c r="D36" s="7">
        <f>D34</f>
        <v>7402.8</v>
      </c>
      <c r="E36" s="40">
        <f t="shared" si="0"/>
        <v>19250.9814</v>
      </c>
    </row>
    <row r="37" spans="1:5" ht="15">
      <c r="A37" s="30">
        <v>3.1</v>
      </c>
      <c r="B37" s="36" t="s">
        <v>20</v>
      </c>
      <c r="C37" s="28">
        <v>2.4367</v>
      </c>
      <c r="D37" s="7">
        <f>D34</f>
        <v>7402.8</v>
      </c>
      <c r="E37" s="66">
        <f t="shared" si="0"/>
        <v>18038.40276</v>
      </c>
    </row>
    <row r="38" spans="1:5" ht="15">
      <c r="A38" s="30">
        <v>3.2</v>
      </c>
      <c r="B38" s="36" t="s">
        <v>21</v>
      </c>
      <c r="C38" s="28">
        <v>0.163</v>
      </c>
      <c r="D38" s="7">
        <f>D35</f>
        <v>7402.8</v>
      </c>
      <c r="E38" s="66">
        <f t="shared" si="0"/>
        <v>1206.6564</v>
      </c>
    </row>
    <row r="39" spans="1:5" ht="15">
      <c r="A39" s="30">
        <v>3.3</v>
      </c>
      <c r="B39" s="36" t="s">
        <v>22</v>
      </c>
      <c r="C39" s="28">
        <v>0.0008</v>
      </c>
      <c r="D39" s="7">
        <f>D38</f>
        <v>7402.8</v>
      </c>
      <c r="E39" s="66">
        <f t="shared" si="0"/>
        <v>5.92224</v>
      </c>
    </row>
    <row r="40" spans="1:5" ht="23.25">
      <c r="A40" s="31">
        <v>4</v>
      </c>
      <c r="B40" s="34" t="s">
        <v>23</v>
      </c>
      <c r="C40" s="27">
        <f>SUM(C41:C47)</f>
        <v>2.63403268</v>
      </c>
      <c r="D40" s="7">
        <f>D39</f>
        <v>7402.8</v>
      </c>
      <c r="E40" s="40">
        <f t="shared" si="0"/>
        <v>19499.217123504</v>
      </c>
    </row>
    <row r="41" spans="1:5" ht="23.25">
      <c r="A41" s="30">
        <v>4.1</v>
      </c>
      <c r="B41" s="36" t="s">
        <v>41</v>
      </c>
      <c r="C41" s="28">
        <v>1.8294</v>
      </c>
      <c r="D41" s="7">
        <f>D39</f>
        <v>7402.8</v>
      </c>
      <c r="E41" s="66">
        <f t="shared" si="0"/>
        <v>13542.68232</v>
      </c>
    </row>
    <row r="42" spans="1:5" ht="15">
      <c r="A42" s="30">
        <v>4.2</v>
      </c>
      <c r="B42" s="36" t="s">
        <v>115</v>
      </c>
      <c r="C42" s="28">
        <f>C41*0.202</f>
        <v>0.3695388</v>
      </c>
      <c r="D42" s="7">
        <f>D39</f>
        <v>7402.8</v>
      </c>
      <c r="E42" s="66">
        <f t="shared" si="0"/>
        <v>2735.62182864</v>
      </c>
    </row>
    <row r="43" spans="1:5" ht="15">
      <c r="A43" s="30">
        <v>4.3</v>
      </c>
      <c r="B43" s="36" t="s">
        <v>24</v>
      </c>
      <c r="C43" s="28">
        <f>(C41+C42)*0.1</f>
        <v>0.21989388</v>
      </c>
      <c r="D43" s="7">
        <f>D39</f>
        <v>7402.8</v>
      </c>
      <c r="E43" s="66">
        <f t="shared" si="0"/>
        <v>1627.8304148640002</v>
      </c>
    </row>
    <row r="44" spans="1:5" ht="15">
      <c r="A44" s="30">
        <v>4.4</v>
      </c>
      <c r="B44" s="36" t="s">
        <v>139</v>
      </c>
      <c r="C44" s="28">
        <v>0.0157</v>
      </c>
      <c r="D44" s="7">
        <f>D41</f>
        <v>7402.8</v>
      </c>
      <c r="E44" s="66">
        <f t="shared" si="0"/>
        <v>116.22395999999999</v>
      </c>
    </row>
    <row r="45" spans="1:5" ht="15">
      <c r="A45" s="30">
        <v>4.5</v>
      </c>
      <c r="B45" s="36" t="s">
        <v>25</v>
      </c>
      <c r="C45" s="28">
        <v>0.0036000000000000003</v>
      </c>
      <c r="D45" s="7">
        <f>D43</f>
        <v>7402.8</v>
      </c>
      <c r="E45" s="66">
        <f t="shared" si="0"/>
        <v>26.650080000000003</v>
      </c>
    </row>
    <row r="46" spans="1:5" ht="15">
      <c r="A46" s="30">
        <v>4.6</v>
      </c>
      <c r="B46" s="36" t="s">
        <v>26</v>
      </c>
      <c r="C46" s="28">
        <v>0.08</v>
      </c>
      <c r="D46" s="7">
        <f>D43</f>
        <v>7402.8</v>
      </c>
      <c r="E46" s="66">
        <f t="shared" si="0"/>
        <v>592.224</v>
      </c>
    </row>
    <row r="47" spans="1:5" ht="15">
      <c r="A47" s="30">
        <v>4.7</v>
      </c>
      <c r="B47" s="36" t="s">
        <v>42</v>
      </c>
      <c r="C47" s="28">
        <v>0.1159</v>
      </c>
      <c r="D47" s="7">
        <f>D43</f>
        <v>7402.8</v>
      </c>
      <c r="E47" s="66">
        <f t="shared" si="0"/>
        <v>857.9845200000001</v>
      </c>
    </row>
    <row r="48" spans="1:5" ht="15">
      <c r="A48" s="31">
        <v>5</v>
      </c>
      <c r="B48" s="34" t="s">
        <v>27</v>
      </c>
      <c r="C48" s="27">
        <f>SUM(C49:C52)</f>
        <v>1.2856634</v>
      </c>
      <c r="D48" s="7">
        <f>D43</f>
        <v>7402.8</v>
      </c>
      <c r="E48" s="40">
        <f t="shared" si="0"/>
        <v>9517.50901752</v>
      </c>
    </row>
    <row r="49" spans="1:5" ht="23.25">
      <c r="A49" s="30">
        <v>5.1</v>
      </c>
      <c r="B49" s="36" t="s">
        <v>43</v>
      </c>
      <c r="C49" s="28">
        <v>0.6617</v>
      </c>
      <c r="D49" s="7">
        <f>D44</f>
        <v>7402.8</v>
      </c>
      <c r="E49" s="66">
        <f t="shared" si="0"/>
        <v>4898.43276</v>
      </c>
    </row>
    <row r="50" spans="1:5" ht="15">
      <c r="A50" s="30">
        <v>5.2</v>
      </c>
      <c r="B50" s="36" t="s">
        <v>115</v>
      </c>
      <c r="C50" s="28">
        <f>C49*0.202</f>
        <v>0.1336634</v>
      </c>
      <c r="D50" s="7">
        <f>D44</f>
        <v>7402.8</v>
      </c>
      <c r="E50" s="66">
        <f t="shared" si="0"/>
        <v>989.48341752</v>
      </c>
    </row>
    <row r="51" spans="1:5" ht="15">
      <c r="A51" s="30">
        <v>5.3</v>
      </c>
      <c r="B51" s="36" t="s">
        <v>28</v>
      </c>
      <c r="C51" s="28">
        <v>0.2159</v>
      </c>
      <c r="D51" s="7">
        <f>D44</f>
        <v>7402.8</v>
      </c>
      <c r="E51" s="66">
        <f t="shared" si="0"/>
        <v>1598.2645200000002</v>
      </c>
    </row>
    <row r="52" spans="1:5" ht="15">
      <c r="A52" s="30">
        <v>5.4</v>
      </c>
      <c r="B52" s="36" t="s">
        <v>29</v>
      </c>
      <c r="C52" s="28">
        <v>0.2744</v>
      </c>
      <c r="D52" s="7">
        <f>D45</f>
        <v>7402.8</v>
      </c>
      <c r="E52" s="66">
        <f t="shared" si="0"/>
        <v>2031.3283199999998</v>
      </c>
    </row>
    <row r="53" spans="1:5" ht="15">
      <c r="A53" s="31">
        <v>6</v>
      </c>
      <c r="B53" s="34" t="s">
        <v>44</v>
      </c>
      <c r="C53" s="27">
        <f>C61*18.5%</f>
        <v>2.57705</v>
      </c>
      <c r="D53" s="7">
        <f>D43</f>
        <v>7402.8</v>
      </c>
      <c r="E53" s="40">
        <f t="shared" si="0"/>
        <v>19077.385739999998</v>
      </c>
    </row>
    <row r="54" spans="1:5" ht="15">
      <c r="A54" s="35">
        <v>6.1</v>
      </c>
      <c r="B54" s="34" t="s">
        <v>117</v>
      </c>
      <c r="C54" s="27">
        <f>C61*9.85%</f>
        <v>1.372105</v>
      </c>
      <c r="D54" s="7">
        <f>D43</f>
        <v>7402.8</v>
      </c>
      <c r="E54" s="40">
        <f t="shared" si="0"/>
        <v>10157.418894</v>
      </c>
    </row>
    <row r="55" spans="1:5" ht="15">
      <c r="A55" s="31">
        <v>7</v>
      </c>
      <c r="B55" s="34" t="s">
        <v>30</v>
      </c>
      <c r="C55" s="27">
        <v>0.009</v>
      </c>
      <c r="D55" s="7">
        <f>D43</f>
        <v>7402.8</v>
      </c>
      <c r="E55" s="40">
        <v>69.54</v>
      </c>
    </row>
    <row r="56" spans="1:5" ht="15">
      <c r="A56" s="31">
        <v>8</v>
      </c>
      <c r="B56" s="34" t="s">
        <v>31</v>
      </c>
      <c r="C56" s="29">
        <f>C55+C53+C48+C40+C36+C22+C11</f>
        <v>13.39096108</v>
      </c>
      <c r="D56" s="7">
        <f>D44</f>
        <v>7402.8</v>
      </c>
      <c r="E56" s="40">
        <f>E11+E22+E36+E40+E48+E53+E55</f>
        <v>99133.521483024</v>
      </c>
    </row>
    <row r="57" spans="1:5" ht="15">
      <c r="A57" s="38">
        <v>9</v>
      </c>
      <c r="B57" s="36" t="s">
        <v>32</v>
      </c>
      <c r="C57" s="28">
        <v>0.4686</v>
      </c>
      <c r="D57" s="7">
        <f>D45</f>
        <v>7402.8</v>
      </c>
      <c r="E57" s="66">
        <f t="shared" si="0"/>
        <v>3468.95208</v>
      </c>
    </row>
    <row r="58" spans="1:5" ht="15">
      <c r="A58" s="38">
        <v>10</v>
      </c>
      <c r="B58" s="36" t="s">
        <v>45</v>
      </c>
      <c r="C58" s="28">
        <v>0.0704</v>
      </c>
      <c r="D58" s="7">
        <f>D48</f>
        <v>7402.8</v>
      </c>
      <c r="E58" s="66">
        <f>C58*D58-2.63</f>
        <v>518.5271200000001</v>
      </c>
    </row>
    <row r="59" spans="1:6" ht="15">
      <c r="A59" s="31">
        <v>11</v>
      </c>
      <c r="B59" s="54" t="s">
        <v>33</v>
      </c>
      <c r="C59" s="27">
        <f>C56+C57+C58</f>
        <v>13.92996108</v>
      </c>
      <c r="D59" s="7">
        <f>D48</f>
        <v>7402.8</v>
      </c>
      <c r="E59" s="40">
        <f>E56+E57+E58</f>
        <v>103121.000683024</v>
      </c>
      <c r="F59" s="101"/>
    </row>
    <row r="60" ht="15">
      <c r="C60" s="58"/>
    </row>
    <row r="61" ht="15">
      <c r="C61" s="59">
        <v>13.93</v>
      </c>
    </row>
    <row r="63" spans="1:5" ht="30.75" customHeight="1" thickBot="1">
      <c r="A63" s="122" t="s">
        <v>140</v>
      </c>
      <c r="B63" s="123"/>
      <c r="C63" s="123"/>
      <c r="D63" s="123"/>
      <c r="E63" s="123"/>
    </row>
    <row r="65" spans="1:5" ht="15">
      <c r="A65" s="124" t="s">
        <v>53</v>
      </c>
      <c r="B65" s="124"/>
      <c r="C65" s="124"/>
      <c r="D65" s="124"/>
      <c r="E65" s="124"/>
    </row>
    <row r="66" spans="1:5" ht="15">
      <c r="A66" s="14"/>
      <c r="B66" s="14"/>
      <c r="C66" s="14"/>
      <c r="D66" s="14"/>
      <c r="E66" s="14"/>
    </row>
    <row r="67" spans="1:5" ht="15">
      <c r="A67" s="119" t="s">
        <v>1</v>
      </c>
      <c r="B67" s="119"/>
      <c r="C67" s="7"/>
      <c r="D67" s="7"/>
      <c r="E67" s="8">
        <v>7402.8</v>
      </c>
    </row>
    <row r="68" spans="1:5" ht="15">
      <c r="A68" s="119" t="s">
        <v>2</v>
      </c>
      <c r="B68" s="119"/>
      <c r="C68" s="7"/>
      <c r="D68" s="7"/>
      <c r="E68" s="8">
        <v>13.93</v>
      </c>
    </row>
    <row r="69" spans="1:5" ht="15">
      <c r="A69" s="127" t="s">
        <v>151</v>
      </c>
      <c r="B69" s="128"/>
      <c r="C69" s="7"/>
      <c r="D69" s="7"/>
      <c r="E69" s="13">
        <f>E67*E68</f>
        <v>103121.004</v>
      </c>
    </row>
    <row r="70" spans="1:5" ht="33.75" customHeight="1">
      <c r="A70" s="9" t="s">
        <v>35</v>
      </c>
      <c r="B70" s="10" t="s">
        <v>3</v>
      </c>
      <c r="C70" s="121" t="s">
        <v>34</v>
      </c>
      <c r="D70" s="121"/>
      <c r="E70" s="121"/>
    </row>
    <row r="71" spans="1:5" ht="15">
      <c r="A71" s="33">
        <v>1</v>
      </c>
      <c r="B71" s="34" t="s">
        <v>36</v>
      </c>
      <c r="C71" s="27">
        <f>SUM(C74:C81)</f>
        <v>1.8163032</v>
      </c>
      <c r="D71" s="8">
        <v>7402.8</v>
      </c>
      <c r="E71" s="40">
        <f>C71*D71</f>
        <v>13445.72932896</v>
      </c>
    </row>
    <row r="72" spans="1:5" ht="15">
      <c r="A72" s="45"/>
      <c r="B72" s="46" t="s">
        <v>4</v>
      </c>
      <c r="C72" s="60"/>
      <c r="D72" s="8">
        <v>7402.8</v>
      </c>
      <c r="E72" s="66"/>
    </row>
    <row r="73" spans="1:5" ht="15">
      <c r="A73" s="3">
        <v>1.1</v>
      </c>
      <c r="B73" s="4" t="s">
        <v>37</v>
      </c>
      <c r="C73" s="5">
        <f>C74+C75</f>
        <v>1.2416</v>
      </c>
      <c r="D73" s="8">
        <v>7402.8</v>
      </c>
      <c r="E73" s="66">
        <f>C73*D73</f>
        <v>9191.316480000001</v>
      </c>
    </row>
    <row r="74" spans="1:5" ht="15">
      <c r="A74" s="2"/>
      <c r="B74" s="4" t="s">
        <v>5</v>
      </c>
      <c r="C74" s="6">
        <v>1.2416</v>
      </c>
      <c r="D74" s="8">
        <v>7402.8</v>
      </c>
      <c r="E74" s="66">
        <f>C74*D74</f>
        <v>9191.316480000001</v>
      </c>
    </row>
    <row r="75" spans="1:5" ht="15">
      <c r="A75" s="2"/>
      <c r="B75" s="4" t="s">
        <v>6</v>
      </c>
      <c r="C75" s="6"/>
      <c r="D75" s="8">
        <v>7402.8</v>
      </c>
      <c r="E75" s="66"/>
    </row>
    <row r="76" spans="1:5" ht="15">
      <c r="A76" s="2">
        <v>1.2</v>
      </c>
      <c r="B76" s="4" t="s">
        <v>115</v>
      </c>
      <c r="C76" s="6">
        <f>(C74+C75)*0.202</f>
        <v>0.2508032</v>
      </c>
      <c r="D76" s="8">
        <v>7402.8</v>
      </c>
      <c r="E76" s="66">
        <f>C76*D76</f>
        <v>1856.64592896</v>
      </c>
    </row>
    <row r="77" spans="1:5" ht="23.25">
      <c r="A77" s="2">
        <v>1.3</v>
      </c>
      <c r="B77" s="4" t="s">
        <v>134</v>
      </c>
      <c r="C77" s="6">
        <v>0.0302</v>
      </c>
      <c r="D77" s="8">
        <v>7402.8</v>
      </c>
      <c r="E77" s="66">
        <f>C77*D77</f>
        <v>223.56456</v>
      </c>
    </row>
    <row r="78" spans="1:5" ht="15">
      <c r="A78" s="2">
        <v>1.4</v>
      </c>
      <c r="B78" s="36" t="s">
        <v>7</v>
      </c>
      <c r="C78" s="28"/>
      <c r="D78" s="8">
        <v>7402.8</v>
      </c>
      <c r="E78" s="66"/>
    </row>
    <row r="79" spans="1:5" ht="15">
      <c r="A79" s="2">
        <v>1.5</v>
      </c>
      <c r="B79" s="36" t="s">
        <v>8</v>
      </c>
      <c r="C79" s="28">
        <v>0.0821</v>
      </c>
      <c r="D79" s="8">
        <v>7402.8</v>
      </c>
      <c r="E79" s="66">
        <f aca="true" t="shared" si="1" ref="E79:E88">C79*D79</f>
        <v>607.7698800000001</v>
      </c>
    </row>
    <row r="80" spans="1:5" ht="15">
      <c r="A80" s="2">
        <v>1.6</v>
      </c>
      <c r="B80" s="36" t="s">
        <v>135</v>
      </c>
      <c r="C80" s="28">
        <v>0.1846</v>
      </c>
      <c r="D80" s="8">
        <v>7402.8</v>
      </c>
      <c r="E80" s="66">
        <f t="shared" si="1"/>
        <v>1366.5568799999999</v>
      </c>
    </row>
    <row r="81" spans="1:5" ht="15">
      <c r="A81" s="2">
        <v>1.7</v>
      </c>
      <c r="B81" s="36" t="s">
        <v>136</v>
      </c>
      <c r="C81" s="48">
        <v>0.027</v>
      </c>
      <c r="D81" s="8">
        <v>7402.8</v>
      </c>
      <c r="E81" s="66">
        <f t="shared" si="1"/>
        <v>199.8756</v>
      </c>
    </row>
    <row r="82" spans="1:5" ht="15">
      <c r="A82" s="31">
        <v>2</v>
      </c>
      <c r="B82" s="34" t="s">
        <v>9</v>
      </c>
      <c r="C82" s="27">
        <f>SUM(C83:C93)</f>
        <v>1.7735</v>
      </c>
      <c r="D82" s="8">
        <v>7402.8</v>
      </c>
      <c r="E82" s="40">
        <f t="shared" si="1"/>
        <v>13128.865800000001</v>
      </c>
    </row>
    <row r="83" spans="1:5" ht="15">
      <c r="A83" s="30">
        <v>2.1</v>
      </c>
      <c r="B83" s="36" t="s">
        <v>10</v>
      </c>
      <c r="C83" s="28">
        <v>0.7985</v>
      </c>
      <c r="D83" s="8">
        <v>7402.8</v>
      </c>
      <c r="E83" s="66">
        <f t="shared" si="1"/>
        <v>5911.1358</v>
      </c>
    </row>
    <row r="84" spans="1:5" ht="15">
      <c r="A84" s="30">
        <v>2.2</v>
      </c>
      <c r="B84" s="36" t="s">
        <v>11</v>
      </c>
      <c r="C84" s="28">
        <v>0.3804</v>
      </c>
      <c r="D84" s="8">
        <v>7402.8</v>
      </c>
      <c r="E84" s="66">
        <f t="shared" si="1"/>
        <v>2816.0251200000002</v>
      </c>
    </row>
    <row r="85" spans="1:5" ht="15">
      <c r="A85" s="30">
        <v>2.3</v>
      </c>
      <c r="B85" s="36" t="s">
        <v>38</v>
      </c>
      <c r="C85" s="28">
        <v>0.0203</v>
      </c>
      <c r="D85" s="8">
        <v>7402.8</v>
      </c>
      <c r="E85" s="66">
        <f t="shared" si="1"/>
        <v>150.27684</v>
      </c>
    </row>
    <row r="86" spans="1:5" ht="15">
      <c r="A86" s="30">
        <v>2.4</v>
      </c>
      <c r="B86" s="36" t="s">
        <v>13</v>
      </c>
      <c r="C86" s="28">
        <v>0.28</v>
      </c>
      <c r="D86" s="8">
        <v>7402.8</v>
      </c>
      <c r="E86" s="66">
        <f t="shared" si="1"/>
        <v>2072.784</v>
      </c>
    </row>
    <row r="87" spans="1:5" ht="15">
      <c r="A87" s="30">
        <v>2.5</v>
      </c>
      <c r="B87" s="36" t="s">
        <v>39</v>
      </c>
      <c r="C87" s="28">
        <v>0.1099</v>
      </c>
      <c r="D87" s="8">
        <v>7402.8</v>
      </c>
      <c r="E87" s="66">
        <f t="shared" si="1"/>
        <v>813.56772</v>
      </c>
    </row>
    <row r="88" spans="1:5" ht="23.25">
      <c r="A88" s="30">
        <v>2.6</v>
      </c>
      <c r="B88" s="36" t="s">
        <v>14</v>
      </c>
      <c r="C88" s="28">
        <v>0.009</v>
      </c>
      <c r="D88" s="8">
        <v>7402.8</v>
      </c>
      <c r="E88" s="66">
        <f t="shared" si="1"/>
        <v>66.62519999999999</v>
      </c>
    </row>
    <row r="89" spans="1:5" ht="15">
      <c r="A89" s="30">
        <v>2.7</v>
      </c>
      <c r="B89" s="36" t="s">
        <v>15</v>
      </c>
      <c r="C89" s="28">
        <v>0.038</v>
      </c>
      <c r="D89" s="8">
        <v>7402.8</v>
      </c>
      <c r="E89" s="66">
        <f aca="true" t="shared" si="2" ref="E89:E113">C89*D89</f>
        <v>281.3064</v>
      </c>
    </row>
    <row r="90" spans="1:5" ht="15">
      <c r="A90" s="37" t="s">
        <v>154</v>
      </c>
      <c r="B90" s="36" t="s">
        <v>16</v>
      </c>
      <c r="C90" s="28">
        <v>0.0144</v>
      </c>
      <c r="D90" s="8">
        <v>7402.8</v>
      </c>
      <c r="E90" s="66">
        <f t="shared" si="2"/>
        <v>106.60032</v>
      </c>
    </row>
    <row r="91" spans="1:5" ht="15">
      <c r="A91" s="30">
        <v>2.9</v>
      </c>
      <c r="B91" s="36" t="s">
        <v>17</v>
      </c>
      <c r="C91" s="28">
        <v>0.0542</v>
      </c>
      <c r="D91" s="8">
        <v>7402.8</v>
      </c>
      <c r="E91" s="66">
        <f t="shared" si="2"/>
        <v>401.23176</v>
      </c>
    </row>
    <row r="92" spans="1:5" ht="15">
      <c r="A92" s="89">
        <v>2.1</v>
      </c>
      <c r="B92" s="36" t="s">
        <v>18</v>
      </c>
      <c r="C92" s="28">
        <v>0.049</v>
      </c>
      <c r="D92" s="8">
        <v>7402.8</v>
      </c>
      <c r="E92" s="66">
        <f t="shared" si="2"/>
        <v>362.73720000000003</v>
      </c>
    </row>
    <row r="93" spans="1:5" ht="23.25">
      <c r="A93" s="30">
        <v>2.11</v>
      </c>
      <c r="B93" s="36" t="s">
        <v>138</v>
      </c>
      <c r="C93" s="28">
        <v>0.0198</v>
      </c>
      <c r="D93" s="8">
        <v>7402.8</v>
      </c>
      <c r="E93" s="66">
        <f t="shared" si="2"/>
        <v>146.57544000000001</v>
      </c>
    </row>
    <row r="94" spans="1:5" ht="23.25">
      <c r="A94" s="31">
        <v>3</v>
      </c>
      <c r="B94" s="34" t="s">
        <v>19</v>
      </c>
      <c r="C94" s="27">
        <f>SUM(C95:C98)</f>
        <v>2.8205000000000005</v>
      </c>
      <c r="D94" s="8">
        <v>7402.8</v>
      </c>
      <c r="E94" s="40">
        <f t="shared" si="2"/>
        <v>20879.597400000002</v>
      </c>
    </row>
    <row r="95" spans="1:5" ht="15">
      <c r="A95" s="30">
        <v>3.1</v>
      </c>
      <c r="B95" s="36" t="s">
        <v>20</v>
      </c>
      <c r="C95" s="28">
        <v>2.5994</v>
      </c>
      <c r="D95" s="8">
        <v>7402.8</v>
      </c>
      <c r="E95" s="66">
        <f t="shared" si="2"/>
        <v>19242.838320000003</v>
      </c>
    </row>
    <row r="96" spans="1:5" ht="15">
      <c r="A96" s="30">
        <v>3.2</v>
      </c>
      <c r="B96" s="36" t="s">
        <v>21</v>
      </c>
      <c r="C96" s="28">
        <v>0.1839</v>
      </c>
      <c r="D96" s="8">
        <v>7402.8</v>
      </c>
      <c r="E96" s="66">
        <f t="shared" si="2"/>
        <v>1361.3749200000002</v>
      </c>
    </row>
    <row r="97" spans="1:5" ht="15">
      <c r="A97" s="30">
        <v>3.3</v>
      </c>
      <c r="B97" s="36" t="s">
        <v>157</v>
      </c>
      <c r="C97" s="28">
        <v>0.0365</v>
      </c>
      <c r="D97" s="8">
        <v>7402.8</v>
      </c>
      <c r="E97" s="66"/>
    </row>
    <row r="98" spans="1:5" ht="15">
      <c r="A98" s="30">
        <v>3.4</v>
      </c>
      <c r="B98" s="36" t="s">
        <v>22</v>
      </c>
      <c r="C98" s="28">
        <v>0.0007</v>
      </c>
      <c r="D98" s="8">
        <v>7402.8</v>
      </c>
      <c r="E98" s="66">
        <f t="shared" si="2"/>
        <v>5.18196</v>
      </c>
    </row>
    <row r="99" spans="1:5" ht="23.25">
      <c r="A99" s="31">
        <v>4</v>
      </c>
      <c r="B99" s="34" t="s">
        <v>23</v>
      </c>
      <c r="C99" s="27">
        <f>SUM(C100:C106)</f>
        <v>3.0327</v>
      </c>
      <c r="D99" s="8">
        <v>7402.8</v>
      </c>
      <c r="E99" s="40">
        <f t="shared" si="2"/>
        <v>22450.47156</v>
      </c>
    </row>
    <row r="100" spans="1:5" ht="23.25">
      <c r="A100" s="30">
        <v>4.1</v>
      </c>
      <c r="B100" s="36" t="s">
        <v>41</v>
      </c>
      <c r="C100" s="28">
        <v>1.9848</v>
      </c>
      <c r="D100" s="8">
        <v>7402.8</v>
      </c>
      <c r="E100" s="66">
        <f t="shared" si="2"/>
        <v>14693.07744</v>
      </c>
    </row>
    <row r="101" spans="1:5" ht="15">
      <c r="A101" s="30">
        <v>4.2</v>
      </c>
      <c r="B101" s="36" t="s">
        <v>115</v>
      </c>
      <c r="C101" s="28">
        <v>0.4009</v>
      </c>
      <c r="D101" s="8">
        <v>7402.8</v>
      </c>
      <c r="E101" s="66">
        <f t="shared" si="2"/>
        <v>2967.7825199999997</v>
      </c>
    </row>
    <row r="102" spans="1:5" ht="15">
      <c r="A102" s="30">
        <v>4.3</v>
      </c>
      <c r="B102" s="36" t="s">
        <v>24</v>
      </c>
      <c r="C102" s="28">
        <v>0.3044</v>
      </c>
      <c r="D102" s="8">
        <v>7402.8</v>
      </c>
      <c r="E102" s="66">
        <f t="shared" si="2"/>
        <v>2253.41232</v>
      </c>
    </row>
    <row r="103" spans="1:5" ht="15">
      <c r="A103" s="30">
        <v>4.4</v>
      </c>
      <c r="B103" s="36" t="s">
        <v>139</v>
      </c>
      <c r="C103" s="28">
        <v>0.0383</v>
      </c>
      <c r="D103" s="8">
        <v>7402.8</v>
      </c>
      <c r="E103" s="66">
        <f t="shared" si="2"/>
        <v>283.52724</v>
      </c>
    </row>
    <row r="104" spans="1:5" ht="15">
      <c r="A104" s="30">
        <v>4.5</v>
      </c>
      <c r="B104" s="36" t="s">
        <v>25</v>
      </c>
      <c r="C104" s="28">
        <v>0.0012</v>
      </c>
      <c r="D104" s="8">
        <v>7402.8</v>
      </c>
      <c r="E104" s="66">
        <f t="shared" si="2"/>
        <v>8.88336</v>
      </c>
    </row>
    <row r="105" spans="1:5" ht="15">
      <c r="A105" s="30">
        <v>4.6</v>
      </c>
      <c r="B105" s="36" t="s">
        <v>26</v>
      </c>
      <c r="C105" s="28">
        <v>0.0819</v>
      </c>
      <c r="D105" s="8">
        <v>7402.8</v>
      </c>
      <c r="E105" s="66">
        <f t="shared" si="2"/>
        <v>606.28932</v>
      </c>
    </row>
    <row r="106" spans="1:5" ht="15">
      <c r="A106" s="30">
        <v>4.7</v>
      </c>
      <c r="B106" s="36" t="s">
        <v>42</v>
      </c>
      <c r="C106" s="28">
        <v>0.2212</v>
      </c>
      <c r="D106" s="8">
        <v>7402.8</v>
      </c>
      <c r="E106" s="66">
        <f t="shared" si="2"/>
        <v>1637.49936</v>
      </c>
    </row>
    <row r="107" spans="1:5" ht="15">
      <c r="A107" s="31">
        <v>5</v>
      </c>
      <c r="B107" s="34" t="s">
        <v>27</v>
      </c>
      <c r="C107" s="27">
        <f>SUM(C108:C111)</f>
        <v>1.1439000000000001</v>
      </c>
      <c r="D107" s="8">
        <v>7402.8</v>
      </c>
      <c r="E107" s="40">
        <f t="shared" si="2"/>
        <v>8468.062920000002</v>
      </c>
    </row>
    <row r="108" spans="1:5" ht="23.25">
      <c r="A108" s="30">
        <v>5.1</v>
      </c>
      <c r="B108" s="36" t="s">
        <v>43</v>
      </c>
      <c r="C108" s="28">
        <v>0.5794</v>
      </c>
      <c r="D108" s="8">
        <v>7402.8</v>
      </c>
      <c r="E108" s="66">
        <f t="shared" si="2"/>
        <v>4289.18232</v>
      </c>
    </row>
    <row r="109" spans="1:5" ht="15">
      <c r="A109" s="30">
        <v>5.2</v>
      </c>
      <c r="B109" s="36" t="s">
        <v>115</v>
      </c>
      <c r="C109" s="28">
        <v>0.117</v>
      </c>
      <c r="D109" s="8">
        <v>7402.8</v>
      </c>
      <c r="E109" s="66">
        <f t="shared" si="2"/>
        <v>866.1276</v>
      </c>
    </row>
    <row r="110" spans="1:5" ht="15">
      <c r="A110" s="30">
        <v>5.3</v>
      </c>
      <c r="B110" s="36" t="s">
        <v>28</v>
      </c>
      <c r="C110" s="28">
        <v>0.1618</v>
      </c>
      <c r="D110" s="8">
        <v>7402.8</v>
      </c>
      <c r="E110" s="66">
        <f t="shared" si="2"/>
        <v>1197.77304</v>
      </c>
    </row>
    <row r="111" spans="1:5" ht="15">
      <c r="A111" s="30">
        <v>5.4</v>
      </c>
      <c r="B111" s="36" t="s">
        <v>29</v>
      </c>
      <c r="C111" s="28">
        <v>0.2857</v>
      </c>
      <c r="D111" s="8">
        <v>7402.8</v>
      </c>
      <c r="E111" s="66">
        <f t="shared" si="2"/>
        <v>2114.97996</v>
      </c>
    </row>
    <row r="112" spans="1:5" ht="15">
      <c r="A112" s="31">
        <v>6</v>
      </c>
      <c r="B112" s="34" t="s">
        <v>44</v>
      </c>
      <c r="C112" s="27">
        <v>2.6821</v>
      </c>
      <c r="D112" s="8">
        <v>7402.8</v>
      </c>
      <c r="E112" s="40">
        <f t="shared" si="2"/>
        <v>19855.049880000002</v>
      </c>
    </row>
    <row r="113" spans="1:5" ht="15">
      <c r="A113" s="35">
        <v>6.1</v>
      </c>
      <c r="B113" s="34" t="s">
        <v>117</v>
      </c>
      <c r="C113" s="27">
        <f>C120*9.85%</f>
        <v>1.372105</v>
      </c>
      <c r="D113" s="8">
        <v>7402.8</v>
      </c>
      <c r="E113" s="40">
        <f t="shared" si="2"/>
        <v>10157.418894</v>
      </c>
    </row>
    <row r="114" spans="1:5" ht="15">
      <c r="A114" s="31">
        <v>7</v>
      </c>
      <c r="B114" s="34" t="s">
        <v>30</v>
      </c>
      <c r="C114" s="27">
        <v>0.009</v>
      </c>
      <c r="D114" s="8">
        <v>7402.8</v>
      </c>
      <c r="E114" s="40">
        <v>69.54</v>
      </c>
    </row>
    <row r="115" spans="1:5" ht="15">
      <c r="A115" s="31">
        <v>8</v>
      </c>
      <c r="B115" s="34" t="s">
        <v>31</v>
      </c>
      <c r="C115" s="29">
        <f>C114+C112+C107+C99+C94+C82+C71</f>
        <v>13.2780032</v>
      </c>
      <c r="D115" s="8">
        <v>7402.8</v>
      </c>
      <c r="E115" s="40">
        <f>E71+E82+E94+E99+E107+E112+E114</f>
        <v>98297.31688896</v>
      </c>
    </row>
    <row r="116" spans="1:5" ht="15">
      <c r="A116" s="38">
        <v>9</v>
      </c>
      <c r="B116" s="36" t="s">
        <v>32</v>
      </c>
      <c r="C116" s="28">
        <v>0.5266</v>
      </c>
      <c r="D116" s="8">
        <v>7402.8</v>
      </c>
      <c r="E116" s="66">
        <f>C116*D116</f>
        <v>3898.31448</v>
      </c>
    </row>
    <row r="117" spans="1:5" ht="15">
      <c r="A117" s="38">
        <v>10</v>
      </c>
      <c r="B117" s="36" t="s">
        <v>45</v>
      </c>
      <c r="C117" s="28">
        <v>0.1254</v>
      </c>
      <c r="D117" s="8">
        <v>7402.8</v>
      </c>
      <c r="E117" s="66">
        <f>C117*D117-2.94</f>
        <v>925.37112</v>
      </c>
    </row>
    <row r="118" spans="1:6" ht="15">
      <c r="A118" s="31">
        <v>11</v>
      </c>
      <c r="B118" s="54" t="s">
        <v>33</v>
      </c>
      <c r="C118" s="27">
        <f>C115+C116+C117</f>
        <v>13.930003200000002</v>
      </c>
      <c r="D118" s="8">
        <v>7402.8</v>
      </c>
      <c r="E118" s="40">
        <f>E115+E116+E117</f>
        <v>103121.00248896</v>
      </c>
      <c r="F118" s="101"/>
    </row>
    <row r="119" ht="15">
      <c r="C119" s="58"/>
    </row>
    <row r="120" ht="15">
      <c r="C120" s="59">
        <v>13.93</v>
      </c>
    </row>
    <row r="123" spans="2:5" ht="15">
      <c r="B123" t="s">
        <v>160</v>
      </c>
      <c r="E123" s="110" t="s">
        <v>161</v>
      </c>
    </row>
  </sheetData>
  <sheetProtection/>
  <mergeCells count="13">
    <mergeCell ref="A63:E63"/>
    <mergeCell ref="C70:E70"/>
    <mergeCell ref="A65:E65"/>
    <mergeCell ref="A67:B67"/>
    <mergeCell ref="A68:B68"/>
    <mergeCell ref="A69:B69"/>
    <mergeCell ref="A8:B8"/>
    <mergeCell ref="A9:B9"/>
    <mergeCell ref="C10:E10"/>
    <mergeCell ref="A1:E1"/>
    <mergeCell ref="A3:E3"/>
    <mergeCell ref="A5:E5"/>
    <mergeCell ref="A7:B7"/>
  </mergeCells>
  <hyperlinks>
    <hyperlink ref="A3:E3" location="ГЛАВНАЯ!A1" display="Вернуться на главную страницу к списку домов"/>
  </hyperlinks>
  <printOptions/>
  <pageMargins left="0.31496062992125984" right="0" top="0.7480314960629921" bottom="0.7480314960629921" header="0.31496062992125984" footer="0.31496062992125984"/>
  <pageSetup horizontalDpi="180" verticalDpi="18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2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13.140625" style="0" customWidth="1"/>
    <col min="2" max="2" width="38.8515625" style="0" customWidth="1"/>
    <col min="3" max="3" width="15.7109375" style="0" hidden="1" customWidth="1"/>
    <col min="4" max="4" width="14.7109375" style="0" hidden="1" customWidth="1"/>
    <col min="5" max="5" width="36.421875" style="0" customWidth="1"/>
  </cols>
  <sheetData>
    <row r="1" spans="1:5" ht="42" customHeight="1" thickBot="1">
      <c r="A1" s="122" t="s">
        <v>140</v>
      </c>
      <c r="B1" s="123"/>
      <c r="C1" s="123"/>
      <c r="D1" s="123"/>
      <c r="E1" s="123"/>
    </row>
    <row r="3" spans="1:5" ht="15">
      <c r="A3" s="126" t="s">
        <v>86</v>
      </c>
      <c r="B3" s="126"/>
      <c r="C3" s="126"/>
      <c r="D3" s="126"/>
      <c r="E3" s="126"/>
    </row>
    <row r="5" spans="1:5" ht="15">
      <c r="A5" s="124" t="s">
        <v>91</v>
      </c>
      <c r="B5" s="124"/>
      <c r="C5" s="124"/>
      <c r="D5" s="124"/>
      <c r="E5" s="124"/>
    </row>
    <row r="6" spans="1:5" ht="15">
      <c r="A6" s="14" t="s">
        <v>155</v>
      </c>
      <c r="B6" s="15"/>
      <c r="C6" s="15"/>
      <c r="D6" s="15"/>
      <c r="E6" s="15"/>
    </row>
    <row r="7" spans="1:5" ht="15">
      <c r="A7" s="119" t="s">
        <v>1</v>
      </c>
      <c r="B7" s="119"/>
      <c r="C7" s="7"/>
      <c r="D7" s="7"/>
      <c r="E7" s="8">
        <v>3857.8</v>
      </c>
    </row>
    <row r="8" spans="1:5" ht="15">
      <c r="A8" s="119" t="s">
        <v>2</v>
      </c>
      <c r="B8" s="119"/>
      <c r="C8" s="7"/>
      <c r="D8" s="7"/>
      <c r="E8" s="8">
        <v>11.27</v>
      </c>
    </row>
    <row r="9" spans="1:5" ht="15">
      <c r="A9" s="120"/>
      <c r="B9" s="120"/>
      <c r="C9" s="7"/>
      <c r="D9" s="7"/>
      <c r="E9" s="13">
        <f>E7*E8</f>
        <v>43477.406</v>
      </c>
    </row>
    <row r="10" spans="1:5" ht="21.75" customHeight="1">
      <c r="A10" s="9" t="s">
        <v>35</v>
      </c>
      <c r="B10" s="10" t="s">
        <v>3</v>
      </c>
      <c r="C10" s="121" t="s">
        <v>34</v>
      </c>
      <c r="D10" s="121"/>
      <c r="E10" s="121"/>
    </row>
    <row r="11" spans="1:5" ht="23.25">
      <c r="A11" s="33">
        <v>1</v>
      </c>
      <c r="B11" s="34" t="s">
        <v>36</v>
      </c>
      <c r="C11" s="27">
        <f>SUM(C14:C21)</f>
        <v>2.3216834</v>
      </c>
      <c r="D11" s="7">
        <v>3857.8</v>
      </c>
      <c r="E11" s="40">
        <f>C11*D11</f>
        <v>8956.59022052</v>
      </c>
    </row>
    <row r="12" spans="1:5" ht="15">
      <c r="A12" s="45"/>
      <c r="B12" s="46" t="s">
        <v>4</v>
      </c>
      <c r="C12" s="47"/>
      <c r="D12" s="7">
        <v>3857.8</v>
      </c>
      <c r="E12" s="12"/>
    </row>
    <row r="13" spans="1:5" ht="15">
      <c r="A13" s="3">
        <v>1.1</v>
      </c>
      <c r="B13" s="4" t="s">
        <v>37</v>
      </c>
      <c r="C13" s="5">
        <f>C14+C15</f>
        <v>1.6717</v>
      </c>
      <c r="D13" s="7">
        <v>3857.8</v>
      </c>
      <c r="E13" s="12">
        <f aca="true" t="shared" si="0" ref="E13:E56">C13*D13</f>
        <v>6449.0842600000005</v>
      </c>
    </row>
    <row r="14" spans="1:5" ht="15">
      <c r="A14" s="2"/>
      <c r="B14" s="4" t="s">
        <v>5</v>
      </c>
      <c r="C14" s="6">
        <v>1.6717</v>
      </c>
      <c r="D14" s="7">
        <v>3857.8</v>
      </c>
      <c r="E14" s="12">
        <f t="shared" si="0"/>
        <v>6449.0842600000005</v>
      </c>
    </row>
    <row r="15" spans="1:5" ht="15">
      <c r="A15" s="2"/>
      <c r="B15" s="4" t="s">
        <v>6</v>
      </c>
      <c r="C15" s="6"/>
      <c r="D15" s="7">
        <v>3857.8</v>
      </c>
      <c r="E15" s="12"/>
    </row>
    <row r="16" spans="1:5" ht="15">
      <c r="A16" s="2">
        <v>1.2</v>
      </c>
      <c r="B16" s="4" t="s">
        <v>115</v>
      </c>
      <c r="C16" s="6">
        <f>(C14+C15)*0.202</f>
        <v>0.3376834</v>
      </c>
      <c r="D16" s="7">
        <v>3857.8</v>
      </c>
      <c r="E16" s="12">
        <f t="shared" si="0"/>
        <v>1302.71502052</v>
      </c>
    </row>
    <row r="17" spans="1:5" ht="23.25">
      <c r="A17" s="2">
        <v>1.3</v>
      </c>
      <c r="B17" s="4" t="s">
        <v>134</v>
      </c>
      <c r="C17" s="6">
        <v>0.0143</v>
      </c>
      <c r="D17" s="7">
        <v>3857.8</v>
      </c>
      <c r="E17" s="12">
        <f t="shared" si="0"/>
        <v>55.166540000000005</v>
      </c>
    </row>
    <row r="18" spans="1:5" ht="15">
      <c r="A18" s="2">
        <v>1.4</v>
      </c>
      <c r="B18" s="36" t="s">
        <v>7</v>
      </c>
      <c r="C18" s="28"/>
      <c r="D18" s="7">
        <v>3857.8</v>
      </c>
      <c r="E18" s="12"/>
    </row>
    <row r="19" spans="1:5" ht="15">
      <c r="A19" s="2">
        <v>1.5</v>
      </c>
      <c r="B19" s="36" t="s">
        <v>8</v>
      </c>
      <c r="C19" s="28">
        <v>0.0816</v>
      </c>
      <c r="D19" s="7">
        <v>3857.8</v>
      </c>
      <c r="E19" s="12">
        <f t="shared" si="0"/>
        <v>314.79648000000003</v>
      </c>
    </row>
    <row r="20" spans="1:5" ht="15">
      <c r="A20" s="2">
        <v>1.6</v>
      </c>
      <c r="B20" s="36" t="s">
        <v>135</v>
      </c>
      <c r="C20" s="28">
        <v>0.1164</v>
      </c>
      <c r="D20" s="7">
        <v>3857.8</v>
      </c>
      <c r="E20" s="12">
        <f t="shared" si="0"/>
        <v>449.04792000000003</v>
      </c>
    </row>
    <row r="21" spans="1:5" ht="15">
      <c r="A21" s="2">
        <v>1.7</v>
      </c>
      <c r="B21" s="36" t="s">
        <v>136</v>
      </c>
      <c r="C21" s="48">
        <v>0.1</v>
      </c>
      <c r="D21" s="7">
        <v>3857.8</v>
      </c>
      <c r="E21" s="12">
        <f t="shared" si="0"/>
        <v>385.78000000000003</v>
      </c>
    </row>
    <row r="22" spans="1:5" ht="15">
      <c r="A22" s="31">
        <v>2</v>
      </c>
      <c r="B22" s="34" t="s">
        <v>9</v>
      </c>
      <c r="C22" s="27">
        <f>SUM(C23:C34)</f>
        <v>2.0415</v>
      </c>
      <c r="D22" s="7">
        <v>3857.8</v>
      </c>
      <c r="E22" s="40">
        <f t="shared" si="0"/>
        <v>7875.698700000001</v>
      </c>
    </row>
    <row r="23" spans="1:5" ht="15">
      <c r="A23" s="30">
        <v>2.1</v>
      </c>
      <c r="B23" s="36" t="s">
        <v>10</v>
      </c>
      <c r="C23" s="28">
        <v>0.6191</v>
      </c>
      <c r="D23" s="7">
        <v>3857.8</v>
      </c>
      <c r="E23" s="12">
        <f t="shared" si="0"/>
        <v>2388.36398</v>
      </c>
    </row>
    <row r="24" spans="1:5" ht="15">
      <c r="A24" s="30">
        <v>2.2</v>
      </c>
      <c r="B24" s="36" t="s">
        <v>11</v>
      </c>
      <c r="C24" s="28">
        <v>0.2333</v>
      </c>
      <c r="D24" s="7">
        <v>3857.8</v>
      </c>
      <c r="E24" s="12">
        <f t="shared" si="0"/>
        <v>900.0247400000001</v>
      </c>
    </row>
    <row r="25" spans="1:5" ht="23.25">
      <c r="A25" s="30">
        <v>2.3</v>
      </c>
      <c r="B25" s="36" t="s">
        <v>12</v>
      </c>
      <c r="C25" s="28">
        <v>0.6167</v>
      </c>
      <c r="D25" s="7">
        <v>3857.8</v>
      </c>
      <c r="E25" s="12">
        <f t="shared" si="0"/>
        <v>2379.1052600000003</v>
      </c>
    </row>
    <row r="26" spans="1:5" ht="23.25">
      <c r="A26" s="30">
        <v>2.4</v>
      </c>
      <c r="B26" s="36" t="s">
        <v>38</v>
      </c>
      <c r="C26" s="28">
        <v>0.0334</v>
      </c>
      <c r="D26" s="7">
        <v>3857.8</v>
      </c>
      <c r="E26" s="12">
        <f t="shared" si="0"/>
        <v>128.85052</v>
      </c>
    </row>
    <row r="27" spans="1:5" ht="15">
      <c r="A27" s="30">
        <v>2.5</v>
      </c>
      <c r="B27" s="36" t="s">
        <v>13</v>
      </c>
      <c r="C27" s="28">
        <v>0.2607</v>
      </c>
      <c r="D27" s="7">
        <v>3857.8</v>
      </c>
      <c r="E27" s="12">
        <f t="shared" si="0"/>
        <v>1005.72846</v>
      </c>
    </row>
    <row r="28" spans="1:5" ht="15">
      <c r="A28" s="30">
        <v>2.6</v>
      </c>
      <c r="B28" s="36" t="s">
        <v>39</v>
      </c>
      <c r="C28" s="28">
        <v>0.0834</v>
      </c>
      <c r="D28" s="7">
        <v>3857.8</v>
      </c>
      <c r="E28" s="12">
        <f t="shared" si="0"/>
        <v>321.74052</v>
      </c>
    </row>
    <row r="29" spans="1:5" ht="23.25">
      <c r="A29" s="30">
        <v>2.7</v>
      </c>
      <c r="B29" s="36" t="s">
        <v>14</v>
      </c>
      <c r="C29" s="28">
        <v>0.0092</v>
      </c>
      <c r="D29" s="7">
        <v>3857.8</v>
      </c>
      <c r="E29" s="12">
        <f t="shared" si="0"/>
        <v>35.49176</v>
      </c>
    </row>
    <row r="30" spans="1:5" ht="15">
      <c r="A30" s="30">
        <v>2.8</v>
      </c>
      <c r="B30" s="36" t="s">
        <v>15</v>
      </c>
      <c r="C30" s="28">
        <v>0.0483</v>
      </c>
      <c r="D30" s="7">
        <v>3857.8</v>
      </c>
      <c r="E30" s="12">
        <f t="shared" si="0"/>
        <v>186.33174000000002</v>
      </c>
    </row>
    <row r="31" spans="1:5" ht="15">
      <c r="A31" s="37" t="s">
        <v>150</v>
      </c>
      <c r="B31" s="36" t="s">
        <v>16</v>
      </c>
      <c r="C31" s="28">
        <v>0.0144</v>
      </c>
      <c r="D31" s="7">
        <v>3857.8</v>
      </c>
      <c r="E31" s="12">
        <f t="shared" si="0"/>
        <v>55.55232</v>
      </c>
    </row>
    <row r="32" spans="1:5" ht="23.25">
      <c r="A32" s="89">
        <v>2.1</v>
      </c>
      <c r="B32" s="36" t="s">
        <v>17</v>
      </c>
      <c r="C32" s="28">
        <v>0.0542</v>
      </c>
      <c r="D32" s="7">
        <v>3857.8</v>
      </c>
      <c r="E32" s="12">
        <f t="shared" si="0"/>
        <v>209.09276</v>
      </c>
    </row>
    <row r="33" spans="1:5" ht="15">
      <c r="A33" s="30">
        <v>2.11</v>
      </c>
      <c r="B33" s="36" t="s">
        <v>18</v>
      </c>
      <c r="C33" s="28">
        <v>0.049</v>
      </c>
      <c r="D33" s="7">
        <v>3857.8</v>
      </c>
      <c r="E33" s="12">
        <f t="shared" si="0"/>
        <v>189.03220000000002</v>
      </c>
    </row>
    <row r="34" spans="1:5" ht="23.25">
      <c r="A34" s="30">
        <v>2.12</v>
      </c>
      <c r="B34" s="36" t="s">
        <v>138</v>
      </c>
      <c r="C34" s="28">
        <v>0.0198</v>
      </c>
      <c r="D34" s="7">
        <v>3857.8</v>
      </c>
      <c r="E34" s="12">
        <f t="shared" si="0"/>
        <v>76.38444000000001</v>
      </c>
    </row>
    <row r="35" spans="1:5" ht="23.25">
      <c r="A35" s="31">
        <v>3</v>
      </c>
      <c r="B35" s="34" t="s">
        <v>19</v>
      </c>
      <c r="C35" s="27">
        <f>SUM(C36:C38)</f>
        <v>0</v>
      </c>
      <c r="D35" s="7">
        <v>3857.8</v>
      </c>
      <c r="E35" s="40">
        <f t="shared" si="0"/>
        <v>0</v>
      </c>
    </row>
    <row r="36" spans="1:5" ht="15">
      <c r="A36" s="30">
        <v>3.1</v>
      </c>
      <c r="B36" s="36" t="s">
        <v>20</v>
      </c>
      <c r="C36" s="28"/>
      <c r="D36" s="7">
        <v>3857.8</v>
      </c>
      <c r="E36" s="12"/>
    </row>
    <row r="37" spans="1:5" ht="15">
      <c r="A37" s="30">
        <v>3.2</v>
      </c>
      <c r="B37" s="36" t="s">
        <v>21</v>
      </c>
      <c r="C37" s="28"/>
      <c r="D37" s="7">
        <v>3857.8</v>
      </c>
      <c r="E37" s="12"/>
    </row>
    <row r="38" spans="1:5" ht="15">
      <c r="A38" s="30">
        <v>3.3</v>
      </c>
      <c r="B38" s="36" t="s">
        <v>22</v>
      </c>
      <c r="C38" s="28"/>
      <c r="D38" s="7">
        <v>3857.8</v>
      </c>
      <c r="E38" s="12"/>
    </row>
    <row r="39" spans="1:5" ht="23.25">
      <c r="A39" s="31">
        <v>4</v>
      </c>
      <c r="B39" s="34" t="s">
        <v>23</v>
      </c>
      <c r="C39" s="27">
        <f>SUM(C40:C46)</f>
        <v>2.9610388000000003</v>
      </c>
      <c r="D39" s="7">
        <v>3857.8</v>
      </c>
      <c r="E39" s="40">
        <f t="shared" si="0"/>
        <v>11423.095482640001</v>
      </c>
    </row>
    <row r="40" spans="1:5" ht="23.25">
      <c r="A40" s="30">
        <v>4.1</v>
      </c>
      <c r="B40" s="36" t="s">
        <v>41</v>
      </c>
      <c r="C40" s="28">
        <v>1.8294</v>
      </c>
      <c r="D40" s="7">
        <v>3857.8</v>
      </c>
      <c r="E40" s="12">
        <f t="shared" si="0"/>
        <v>7057.45932</v>
      </c>
    </row>
    <row r="41" spans="1:5" ht="15">
      <c r="A41" s="30">
        <v>4.2</v>
      </c>
      <c r="B41" s="36" t="s">
        <v>115</v>
      </c>
      <c r="C41" s="28">
        <f>C40*0.202</f>
        <v>0.3695388</v>
      </c>
      <c r="D41" s="7">
        <v>3857.8</v>
      </c>
      <c r="E41" s="12">
        <f t="shared" si="0"/>
        <v>1425.6067826400001</v>
      </c>
    </row>
    <row r="42" spans="1:5" ht="15">
      <c r="A42" s="30">
        <v>4.3</v>
      </c>
      <c r="B42" s="36" t="s">
        <v>24</v>
      </c>
      <c r="C42" s="28">
        <v>0.3973</v>
      </c>
      <c r="D42" s="7">
        <v>3857.8</v>
      </c>
      <c r="E42" s="12">
        <f t="shared" si="0"/>
        <v>1532.70394</v>
      </c>
    </row>
    <row r="43" spans="1:5" ht="15">
      <c r="A43" s="30">
        <v>4.4</v>
      </c>
      <c r="B43" s="36" t="s">
        <v>139</v>
      </c>
      <c r="C43" s="28">
        <v>0.0157</v>
      </c>
      <c r="D43" s="7">
        <v>3857.8</v>
      </c>
      <c r="E43" s="12">
        <f t="shared" si="0"/>
        <v>60.56746</v>
      </c>
    </row>
    <row r="44" spans="1:5" ht="15">
      <c r="A44" s="30">
        <v>4.5</v>
      </c>
      <c r="B44" s="36" t="s">
        <v>25</v>
      </c>
      <c r="C44" s="28">
        <v>0.0036000000000000003</v>
      </c>
      <c r="D44" s="7">
        <v>3857.8</v>
      </c>
      <c r="E44" s="12">
        <f t="shared" si="0"/>
        <v>13.888080000000002</v>
      </c>
    </row>
    <row r="45" spans="1:5" ht="15">
      <c r="A45" s="30">
        <v>4.6</v>
      </c>
      <c r="B45" s="36" t="s">
        <v>26</v>
      </c>
      <c r="C45" s="28">
        <v>0.083</v>
      </c>
      <c r="D45" s="7">
        <v>3857.8</v>
      </c>
      <c r="E45" s="12">
        <f t="shared" si="0"/>
        <v>320.1974</v>
      </c>
    </row>
    <row r="46" spans="1:5" ht="15">
      <c r="A46" s="30">
        <v>4.7</v>
      </c>
      <c r="B46" s="36" t="s">
        <v>42</v>
      </c>
      <c r="C46" s="28">
        <v>0.2625</v>
      </c>
      <c r="D46" s="7">
        <v>3857.8</v>
      </c>
      <c r="E46" s="12">
        <f t="shared" si="0"/>
        <v>1012.6725000000001</v>
      </c>
    </row>
    <row r="47" spans="1:5" ht="15">
      <c r="A47" s="31">
        <v>5</v>
      </c>
      <c r="B47" s="34" t="s">
        <v>27</v>
      </c>
      <c r="C47" s="27">
        <f>SUM(C48:C51)</f>
        <v>1.1244524</v>
      </c>
      <c r="D47" s="7">
        <v>3857.8</v>
      </c>
      <c r="E47" s="40">
        <f t="shared" si="0"/>
        <v>4337.91246872</v>
      </c>
    </row>
    <row r="48" spans="1:5" ht="23.25">
      <c r="A48" s="30">
        <v>5.1</v>
      </c>
      <c r="B48" s="36" t="s">
        <v>43</v>
      </c>
      <c r="C48" s="28">
        <v>0.5562</v>
      </c>
      <c r="D48" s="7">
        <v>3857.8</v>
      </c>
      <c r="E48" s="12">
        <f t="shared" si="0"/>
        <v>2145.70836</v>
      </c>
    </row>
    <row r="49" spans="1:5" ht="15">
      <c r="A49" s="30">
        <v>5.2</v>
      </c>
      <c r="B49" s="36" t="s">
        <v>115</v>
      </c>
      <c r="C49" s="28">
        <f>C48*0.202</f>
        <v>0.11235240000000002</v>
      </c>
      <c r="D49" s="7">
        <v>3857.8</v>
      </c>
      <c r="E49" s="12">
        <f t="shared" si="0"/>
        <v>433.4330887200001</v>
      </c>
    </row>
    <row r="50" spans="1:5" ht="23.25">
      <c r="A50" s="30">
        <v>5.3</v>
      </c>
      <c r="B50" s="36" t="s">
        <v>28</v>
      </c>
      <c r="C50" s="28">
        <v>0.1815</v>
      </c>
      <c r="D50" s="7">
        <v>3857.8</v>
      </c>
      <c r="E50" s="12">
        <f t="shared" si="0"/>
        <v>700.1907</v>
      </c>
    </row>
    <row r="51" spans="1:5" ht="15">
      <c r="A51" s="30">
        <v>5.4</v>
      </c>
      <c r="B51" s="36" t="s">
        <v>29</v>
      </c>
      <c r="C51" s="28">
        <v>0.2744</v>
      </c>
      <c r="D51" s="7">
        <v>3857.8</v>
      </c>
      <c r="E51" s="12">
        <f t="shared" si="0"/>
        <v>1058.58032</v>
      </c>
    </row>
    <row r="52" spans="1:5" ht="15">
      <c r="A52" s="31">
        <v>6</v>
      </c>
      <c r="B52" s="34" t="s">
        <v>44</v>
      </c>
      <c r="C52" s="27">
        <v>2.085</v>
      </c>
      <c r="D52" s="7">
        <v>3857.8</v>
      </c>
      <c r="E52" s="40">
        <f t="shared" si="0"/>
        <v>8043.513</v>
      </c>
    </row>
    <row r="53" spans="1:5" ht="15">
      <c r="A53" s="35">
        <v>6.1</v>
      </c>
      <c r="B53" s="34" t="s">
        <v>117</v>
      </c>
      <c r="C53" s="27">
        <f>C60*9.85%</f>
        <v>1.1100949999999998</v>
      </c>
      <c r="D53" s="7">
        <v>3857.8</v>
      </c>
      <c r="E53" s="40">
        <f t="shared" si="0"/>
        <v>4282.524490999999</v>
      </c>
    </row>
    <row r="54" spans="1:5" ht="15">
      <c r="A54" s="31">
        <v>7</v>
      </c>
      <c r="B54" s="34" t="s">
        <v>30</v>
      </c>
      <c r="C54" s="27">
        <v>0.009</v>
      </c>
      <c r="D54" s="7">
        <v>3857.8</v>
      </c>
      <c r="E54" s="40">
        <f t="shared" si="0"/>
        <v>34.7202</v>
      </c>
    </row>
    <row r="55" spans="1:5" ht="15">
      <c r="A55" s="31">
        <v>8</v>
      </c>
      <c r="B55" s="34" t="s">
        <v>31</v>
      </c>
      <c r="C55" s="29">
        <f>C54+C52+C47+C39+C35+C22+C11</f>
        <v>10.5426746</v>
      </c>
      <c r="D55" s="7">
        <v>3857.8</v>
      </c>
      <c r="E55" s="40">
        <f>E11+E22+E35+E39+E47+E52+E54</f>
        <v>40671.530071880006</v>
      </c>
    </row>
    <row r="56" spans="1:5" ht="15">
      <c r="A56" s="38">
        <v>9</v>
      </c>
      <c r="B56" s="36" t="s">
        <v>32</v>
      </c>
      <c r="C56" s="28">
        <v>0.6325</v>
      </c>
      <c r="D56" s="7">
        <v>3857.8</v>
      </c>
      <c r="E56" s="12">
        <f t="shared" si="0"/>
        <v>2440.0585</v>
      </c>
    </row>
    <row r="57" spans="1:5" ht="15">
      <c r="A57" s="38">
        <v>10</v>
      </c>
      <c r="B57" s="36" t="s">
        <v>45</v>
      </c>
      <c r="C57" s="28">
        <v>0.0948</v>
      </c>
      <c r="D57" s="7">
        <v>3857.8</v>
      </c>
      <c r="E57" s="12">
        <f>C57*D57+0.1</f>
        <v>365.81944000000004</v>
      </c>
    </row>
    <row r="58" spans="1:5" ht="15">
      <c r="A58" s="31">
        <v>11</v>
      </c>
      <c r="B58" s="54" t="s">
        <v>33</v>
      </c>
      <c r="C58" s="27">
        <f>C55+C56+C57</f>
        <v>11.2699746</v>
      </c>
      <c r="D58" s="7">
        <v>3857.8</v>
      </c>
      <c r="E58" s="40">
        <f>E55+E56+E57</f>
        <v>43477.408011880005</v>
      </c>
    </row>
    <row r="59" spans="1:5" ht="15">
      <c r="A59" s="92"/>
      <c r="B59" s="93"/>
      <c r="C59" s="109"/>
      <c r="D59" s="70"/>
      <c r="E59" s="95"/>
    </row>
    <row r="60" spans="1:5" ht="15">
      <c r="A60" s="92"/>
      <c r="B60" s="93"/>
      <c r="C60" s="109">
        <v>11.27</v>
      </c>
      <c r="D60" s="70"/>
      <c r="E60" s="95"/>
    </row>
    <row r="61" spans="1:5" ht="15">
      <c r="A61" s="92"/>
      <c r="B61" s="93"/>
      <c r="C61" s="109"/>
      <c r="D61" s="70"/>
      <c r="E61" s="95"/>
    </row>
    <row r="62" ht="15">
      <c r="C62" s="58"/>
    </row>
    <row r="63" spans="1:5" ht="31.5" customHeight="1" thickBot="1">
      <c r="A63" s="122" t="s">
        <v>140</v>
      </c>
      <c r="B63" s="123"/>
      <c r="C63" s="123"/>
      <c r="D63" s="123"/>
      <c r="E63" s="123"/>
    </row>
    <row r="65" spans="1:5" ht="15">
      <c r="A65" s="124" t="s">
        <v>91</v>
      </c>
      <c r="B65" s="124"/>
      <c r="C65" s="124"/>
      <c r="D65" s="124"/>
      <c r="E65" s="124"/>
    </row>
    <row r="66" spans="1:5" ht="15">
      <c r="A66" s="14" t="s">
        <v>148</v>
      </c>
      <c r="B66" s="15"/>
      <c r="C66" s="15"/>
      <c r="D66" s="15"/>
      <c r="E66" s="15"/>
    </row>
    <row r="67" spans="1:5" ht="15">
      <c r="A67" s="119" t="s">
        <v>1</v>
      </c>
      <c r="B67" s="119"/>
      <c r="C67" s="7"/>
      <c r="D67" s="7"/>
      <c r="E67" s="8">
        <v>3857.8</v>
      </c>
    </row>
    <row r="68" spans="1:5" ht="15">
      <c r="A68" s="119" t="s">
        <v>2</v>
      </c>
      <c r="B68" s="119"/>
      <c r="C68" s="7"/>
      <c r="D68" s="7"/>
      <c r="E68" s="8">
        <v>11.27</v>
      </c>
    </row>
    <row r="69" spans="1:5" ht="15">
      <c r="A69" s="120"/>
      <c r="B69" s="120"/>
      <c r="C69" s="7"/>
      <c r="D69" s="7"/>
      <c r="E69" s="13">
        <f>E67*E68</f>
        <v>43477.406</v>
      </c>
    </row>
    <row r="70" spans="1:5" ht="32.25" customHeight="1">
      <c r="A70" s="9" t="s">
        <v>35</v>
      </c>
      <c r="B70" s="10" t="s">
        <v>3</v>
      </c>
      <c r="C70" s="121" t="s">
        <v>34</v>
      </c>
      <c r="D70" s="121"/>
      <c r="E70" s="121"/>
    </row>
    <row r="71" spans="1:5" ht="23.25">
      <c r="A71" s="33">
        <v>1</v>
      </c>
      <c r="B71" s="34" t="s">
        <v>36</v>
      </c>
      <c r="C71" s="27">
        <f>SUM(C74:C81)</f>
        <v>2.8056694</v>
      </c>
      <c r="D71" s="7">
        <v>3857.8</v>
      </c>
      <c r="E71" s="40">
        <f>C71*D71</f>
        <v>10823.71141132</v>
      </c>
    </row>
    <row r="72" spans="1:5" ht="15">
      <c r="A72" s="45"/>
      <c r="B72" s="46" t="s">
        <v>4</v>
      </c>
      <c r="C72" s="47"/>
      <c r="D72" s="7">
        <v>3857.8</v>
      </c>
      <c r="E72" s="12"/>
    </row>
    <row r="73" spans="1:5" ht="15">
      <c r="A73" s="3">
        <v>1.1</v>
      </c>
      <c r="B73" s="4" t="s">
        <v>37</v>
      </c>
      <c r="C73" s="5">
        <f>C74+C75</f>
        <v>2.0647</v>
      </c>
      <c r="D73" s="7">
        <v>3857.8</v>
      </c>
      <c r="E73" s="12">
        <f>C73*D73</f>
        <v>7965.199660000001</v>
      </c>
    </row>
    <row r="74" spans="1:5" ht="15">
      <c r="A74" s="2"/>
      <c r="B74" s="4" t="s">
        <v>5</v>
      </c>
      <c r="C74" s="6">
        <v>2.0647</v>
      </c>
      <c r="D74" s="7">
        <v>3857.8</v>
      </c>
      <c r="E74" s="12">
        <f>C74*D74</f>
        <v>7965.199660000001</v>
      </c>
    </row>
    <row r="75" spans="1:5" ht="15">
      <c r="A75" s="2"/>
      <c r="B75" s="4" t="s">
        <v>6</v>
      </c>
      <c r="C75" s="6"/>
      <c r="D75" s="7">
        <v>3857.8</v>
      </c>
      <c r="E75" s="12"/>
    </row>
    <row r="76" spans="1:5" ht="15">
      <c r="A76" s="2">
        <v>1.2</v>
      </c>
      <c r="B76" s="4" t="s">
        <v>115</v>
      </c>
      <c r="C76" s="6">
        <f>(C74+C75)*0.202</f>
        <v>0.4170694000000001</v>
      </c>
      <c r="D76" s="7">
        <v>3857.8</v>
      </c>
      <c r="E76" s="12">
        <f>C76*D76</f>
        <v>1608.9703313200005</v>
      </c>
    </row>
    <row r="77" spans="1:5" ht="23.25">
      <c r="A77" s="2">
        <v>1.3</v>
      </c>
      <c r="B77" s="4" t="s">
        <v>134</v>
      </c>
      <c r="C77" s="6">
        <v>0.0302</v>
      </c>
      <c r="D77" s="7">
        <v>3857.8</v>
      </c>
      <c r="E77" s="12">
        <f>C77*D77</f>
        <v>116.50556000000002</v>
      </c>
    </row>
    <row r="78" spans="1:5" ht="15">
      <c r="A78" s="2">
        <v>1.4</v>
      </c>
      <c r="B78" s="36" t="s">
        <v>7</v>
      </c>
      <c r="C78" s="28"/>
      <c r="D78" s="7">
        <v>3857.8</v>
      </c>
      <c r="E78" s="12"/>
    </row>
    <row r="79" spans="1:5" ht="15">
      <c r="A79" s="2">
        <v>1.5</v>
      </c>
      <c r="B79" s="36" t="s">
        <v>8</v>
      </c>
      <c r="C79" s="28">
        <v>0.0821</v>
      </c>
      <c r="D79" s="7">
        <v>3857.8</v>
      </c>
      <c r="E79" s="12">
        <f aca="true" t="shared" si="1" ref="E79:E94">C79*D79</f>
        <v>316.72538000000003</v>
      </c>
    </row>
    <row r="80" spans="1:5" ht="15">
      <c r="A80" s="2">
        <v>1.6</v>
      </c>
      <c r="B80" s="36" t="s">
        <v>135</v>
      </c>
      <c r="C80" s="28">
        <v>0.1846</v>
      </c>
      <c r="D80" s="7">
        <v>3857.8</v>
      </c>
      <c r="E80" s="12">
        <f t="shared" si="1"/>
        <v>712.1498799999999</v>
      </c>
    </row>
    <row r="81" spans="1:5" ht="15">
      <c r="A81" s="2">
        <v>1.7</v>
      </c>
      <c r="B81" s="36" t="s">
        <v>136</v>
      </c>
      <c r="C81" s="48">
        <v>0.027</v>
      </c>
      <c r="D81" s="7">
        <v>3857.8</v>
      </c>
      <c r="E81" s="12">
        <f t="shared" si="1"/>
        <v>104.1606</v>
      </c>
    </row>
    <row r="82" spans="1:5" ht="15">
      <c r="A82" s="31">
        <v>2</v>
      </c>
      <c r="B82" s="34" t="s">
        <v>9</v>
      </c>
      <c r="C82" s="27">
        <f>SUM(C83:C93)</f>
        <v>1.762</v>
      </c>
      <c r="D82" s="7">
        <v>3857.8</v>
      </c>
      <c r="E82" s="40">
        <f t="shared" si="1"/>
        <v>6797.4436000000005</v>
      </c>
    </row>
    <row r="83" spans="1:5" ht="15">
      <c r="A83" s="30">
        <v>2.1</v>
      </c>
      <c r="B83" s="36" t="s">
        <v>10</v>
      </c>
      <c r="C83" s="28">
        <v>0.7985</v>
      </c>
      <c r="D83" s="7">
        <v>3857.8</v>
      </c>
      <c r="E83" s="12">
        <f t="shared" si="1"/>
        <v>3080.4533</v>
      </c>
    </row>
    <row r="84" spans="1:5" ht="15">
      <c r="A84" s="30">
        <v>2.2</v>
      </c>
      <c r="B84" s="36" t="s">
        <v>11</v>
      </c>
      <c r="C84" s="28">
        <v>0.3804</v>
      </c>
      <c r="D84" s="7">
        <v>3857.8</v>
      </c>
      <c r="E84" s="12">
        <f t="shared" si="1"/>
        <v>1467.5071200000002</v>
      </c>
    </row>
    <row r="85" spans="1:5" ht="23.25">
      <c r="A85" s="30">
        <v>2.3</v>
      </c>
      <c r="B85" s="36" t="s">
        <v>38</v>
      </c>
      <c r="C85" s="28">
        <v>0.0213</v>
      </c>
      <c r="D85" s="7">
        <v>3857.8</v>
      </c>
      <c r="E85" s="12">
        <f t="shared" si="1"/>
        <v>82.17114000000001</v>
      </c>
    </row>
    <row r="86" spans="1:5" ht="15">
      <c r="A86" s="30">
        <v>2.4</v>
      </c>
      <c r="B86" s="36" t="s">
        <v>13</v>
      </c>
      <c r="C86" s="28">
        <v>0.28</v>
      </c>
      <c r="D86" s="7">
        <v>3857.8</v>
      </c>
      <c r="E86" s="12">
        <f t="shared" si="1"/>
        <v>1080.1840000000002</v>
      </c>
    </row>
    <row r="87" spans="1:5" ht="15">
      <c r="A87" s="30">
        <v>2.5</v>
      </c>
      <c r="B87" s="36" t="s">
        <v>39</v>
      </c>
      <c r="C87" s="28">
        <v>0.1254</v>
      </c>
      <c r="D87" s="7">
        <v>3857.8</v>
      </c>
      <c r="E87" s="12">
        <f t="shared" si="1"/>
        <v>483.76812000000007</v>
      </c>
    </row>
    <row r="88" spans="1:5" ht="23.25">
      <c r="A88" s="30">
        <v>2.6</v>
      </c>
      <c r="B88" s="36" t="s">
        <v>14</v>
      </c>
      <c r="C88" s="28">
        <v>0.009</v>
      </c>
      <c r="D88" s="7">
        <v>3857.8</v>
      </c>
      <c r="E88" s="12">
        <f t="shared" si="1"/>
        <v>34.7202</v>
      </c>
    </row>
    <row r="89" spans="1:5" ht="15">
      <c r="A89" s="30">
        <v>2.7</v>
      </c>
      <c r="B89" s="36" t="s">
        <v>15</v>
      </c>
      <c r="C89" s="28">
        <v>0.038</v>
      </c>
      <c r="D89" s="7">
        <v>3857.8</v>
      </c>
      <c r="E89" s="12">
        <f t="shared" si="1"/>
        <v>146.59640000000002</v>
      </c>
    </row>
    <row r="90" spans="1:5" ht="15">
      <c r="A90" s="37" t="s">
        <v>154</v>
      </c>
      <c r="B90" s="36" t="s">
        <v>16</v>
      </c>
      <c r="C90" s="28">
        <v>0.0144</v>
      </c>
      <c r="D90" s="7">
        <v>3857.8</v>
      </c>
      <c r="E90" s="12">
        <f t="shared" si="1"/>
        <v>55.55232</v>
      </c>
    </row>
    <row r="91" spans="1:5" ht="23.25">
      <c r="A91" s="30">
        <v>2.9</v>
      </c>
      <c r="B91" s="36" t="s">
        <v>17</v>
      </c>
      <c r="C91" s="28">
        <v>0.0262</v>
      </c>
      <c r="D91" s="7">
        <v>3857.8</v>
      </c>
      <c r="E91" s="12">
        <f t="shared" si="1"/>
        <v>101.07436000000001</v>
      </c>
    </row>
    <row r="92" spans="1:5" ht="15">
      <c r="A92" s="89">
        <v>2.1</v>
      </c>
      <c r="B92" s="36" t="s">
        <v>18</v>
      </c>
      <c r="C92" s="28">
        <v>0.049</v>
      </c>
      <c r="D92" s="7">
        <v>3857.8</v>
      </c>
      <c r="E92" s="12">
        <f t="shared" si="1"/>
        <v>189.03220000000002</v>
      </c>
    </row>
    <row r="93" spans="1:5" ht="23.25">
      <c r="A93" s="30">
        <v>2.11</v>
      </c>
      <c r="B93" s="36" t="s">
        <v>138</v>
      </c>
      <c r="C93" s="28">
        <v>0.0198</v>
      </c>
      <c r="D93" s="7">
        <v>3857.8</v>
      </c>
      <c r="E93" s="12">
        <f t="shared" si="1"/>
        <v>76.38444000000001</v>
      </c>
    </row>
    <row r="94" spans="1:5" ht="23.25">
      <c r="A94" s="31">
        <v>3</v>
      </c>
      <c r="B94" s="34" t="s">
        <v>19</v>
      </c>
      <c r="C94" s="27">
        <f>SUM(C95:C97)</f>
        <v>0</v>
      </c>
      <c r="D94" s="7">
        <v>3857.8</v>
      </c>
      <c r="E94" s="40">
        <f t="shared" si="1"/>
        <v>0</v>
      </c>
    </row>
    <row r="95" spans="1:5" ht="15">
      <c r="A95" s="30">
        <v>3.1</v>
      </c>
      <c r="B95" s="36" t="s">
        <v>20</v>
      </c>
      <c r="C95" s="28"/>
      <c r="D95" s="7">
        <v>3857.8</v>
      </c>
      <c r="E95" s="12"/>
    </row>
    <row r="96" spans="1:5" ht="15">
      <c r="A96" s="30">
        <v>3.2</v>
      </c>
      <c r="B96" s="36" t="s">
        <v>21</v>
      </c>
      <c r="C96" s="28"/>
      <c r="D96" s="7">
        <v>3857.8</v>
      </c>
      <c r="E96" s="12"/>
    </row>
    <row r="97" spans="1:5" ht="15">
      <c r="A97" s="30">
        <v>3.3</v>
      </c>
      <c r="B97" s="36" t="s">
        <v>22</v>
      </c>
      <c r="C97" s="28"/>
      <c r="D97" s="7">
        <v>3857.8</v>
      </c>
      <c r="E97" s="12"/>
    </row>
    <row r="98" spans="1:5" ht="23.25">
      <c r="A98" s="31">
        <v>4</v>
      </c>
      <c r="B98" s="34" t="s">
        <v>23</v>
      </c>
      <c r="C98" s="27">
        <f>SUM(C99:C105)</f>
        <v>3.1740999999999997</v>
      </c>
      <c r="D98" s="7">
        <v>3857.8</v>
      </c>
      <c r="E98" s="40">
        <f aca="true" t="shared" si="2" ref="E98:E113">C98*D98</f>
        <v>12245.04298</v>
      </c>
    </row>
    <row r="99" spans="1:5" ht="23.25">
      <c r="A99" s="30">
        <v>4.1</v>
      </c>
      <c r="B99" s="36" t="s">
        <v>41</v>
      </c>
      <c r="C99" s="28">
        <v>1.9848</v>
      </c>
      <c r="D99" s="7">
        <v>3857.8</v>
      </c>
      <c r="E99" s="12">
        <f t="shared" si="2"/>
        <v>7656.96144</v>
      </c>
    </row>
    <row r="100" spans="1:5" ht="15">
      <c r="A100" s="30">
        <v>4.2</v>
      </c>
      <c r="B100" s="36" t="s">
        <v>115</v>
      </c>
      <c r="C100" s="28">
        <v>0.4009</v>
      </c>
      <c r="D100" s="7">
        <v>3857.8</v>
      </c>
      <c r="E100" s="12">
        <f t="shared" si="2"/>
        <v>1546.59202</v>
      </c>
    </row>
    <row r="101" spans="1:5" ht="15">
      <c r="A101" s="30">
        <v>4.3</v>
      </c>
      <c r="B101" s="36" t="s">
        <v>24</v>
      </c>
      <c r="C101" s="28">
        <v>0.3953</v>
      </c>
      <c r="D101" s="7">
        <v>3857.8</v>
      </c>
      <c r="E101" s="12">
        <f t="shared" si="2"/>
        <v>1524.98834</v>
      </c>
    </row>
    <row r="102" spans="1:5" ht="15">
      <c r="A102" s="30">
        <v>4.4</v>
      </c>
      <c r="B102" s="36" t="s">
        <v>139</v>
      </c>
      <c r="C102" s="28">
        <v>0.0383</v>
      </c>
      <c r="D102" s="7">
        <v>3857.8</v>
      </c>
      <c r="E102" s="12">
        <f t="shared" si="2"/>
        <v>147.75374000000002</v>
      </c>
    </row>
    <row r="103" spans="1:5" ht="15">
      <c r="A103" s="30">
        <v>4.5</v>
      </c>
      <c r="B103" s="36" t="s">
        <v>25</v>
      </c>
      <c r="C103" s="28">
        <v>0.0012</v>
      </c>
      <c r="D103" s="7">
        <v>3857.8</v>
      </c>
      <c r="E103" s="12">
        <f t="shared" si="2"/>
        <v>4.62936</v>
      </c>
    </row>
    <row r="104" spans="1:5" ht="15">
      <c r="A104" s="30">
        <v>4.6</v>
      </c>
      <c r="B104" s="36" t="s">
        <v>26</v>
      </c>
      <c r="C104" s="28">
        <v>0.0819</v>
      </c>
      <c r="D104" s="7">
        <v>3857.8</v>
      </c>
      <c r="E104" s="12">
        <f t="shared" si="2"/>
        <v>315.95382</v>
      </c>
    </row>
    <row r="105" spans="1:5" ht="15">
      <c r="A105" s="30">
        <v>4.7</v>
      </c>
      <c r="B105" s="36" t="s">
        <v>42</v>
      </c>
      <c r="C105" s="28">
        <v>0.2717</v>
      </c>
      <c r="D105" s="7">
        <v>3857.8</v>
      </c>
      <c r="E105" s="12">
        <f t="shared" si="2"/>
        <v>1048.16426</v>
      </c>
    </row>
    <row r="106" spans="1:5" ht="15">
      <c r="A106" s="31">
        <v>5</v>
      </c>
      <c r="B106" s="34" t="s">
        <v>27</v>
      </c>
      <c r="C106" s="27">
        <f>SUM(C107:C110)</f>
        <v>1.1439000000000001</v>
      </c>
      <c r="D106" s="7">
        <v>3857.8</v>
      </c>
      <c r="E106" s="40">
        <f t="shared" si="2"/>
        <v>4412.937420000001</v>
      </c>
    </row>
    <row r="107" spans="1:5" ht="23.25">
      <c r="A107" s="30">
        <v>5.1</v>
      </c>
      <c r="B107" s="36" t="s">
        <v>43</v>
      </c>
      <c r="C107" s="28">
        <v>0.5794</v>
      </c>
      <c r="D107" s="7">
        <v>3857.8</v>
      </c>
      <c r="E107" s="12">
        <f t="shared" si="2"/>
        <v>2235.2093200000004</v>
      </c>
    </row>
    <row r="108" spans="1:5" ht="15">
      <c r="A108" s="30">
        <v>5.2</v>
      </c>
      <c r="B108" s="36" t="s">
        <v>115</v>
      </c>
      <c r="C108" s="28">
        <v>0.117</v>
      </c>
      <c r="D108" s="7">
        <v>3857.8</v>
      </c>
      <c r="E108" s="12">
        <f t="shared" si="2"/>
        <v>451.36260000000004</v>
      </c>
    </row>
    <row r="109" spans="1:5" ht="23.25">
      <c r="A109" s="30">
        <v>5.3</v>
      </c>
      <c r="B109" s="36" t="s">
        <v>28</v>
      </c>
      <c r="C109" s="28">
        <v>0.1618</v>
      </c>
      <c r="D109" s="7">
        <v>3857.8</v>
      </c>
      <c r="E109" s="12">
        <f t="shared" si="2"/>
        <v>624.19204</v>
      </c>
    </row>
    <row r="110" spans="1:5" ht="15">
      <c r="A110" s="30">
        <v>5.4</v>
      </c>
      <c r="B110" s="36" t="s">
        <v>29</v>
      </c>
      <c r="C110" s="28">
        <v>0.2857</v>
      </c>
      <c r="D110" s="7">
        <v>3857.8</v>
      </c>
      <c r="E110" s="12">
        <f t="shared" si="2"/>
        <v>1102.17346</v>
      </c>
    </row>
    <row r="111" spans="1:5" ht="15">
      <c r="A111" s="31">
        <v>6</v>
      </c>
      <c r="B111" s="34" t="s">
        <v>44</v>
      </c>
      <c r="C111" s="27">
        <v>2.1347</v>
      </c>
      <c r="D111" s="7">
        <v>3857.8</v>
      </c>
      <c r="E111" s="40">
        <f t="shared" si="2"/>
        <v>8235.24566</v>
      </c>
    </row>
    <row r="112" spans="1:5" ht="15">
      <c r="A112" s="35">
        <v>6.1</v>
      </c>
      <c r="B112" s="34" t="s">
        <v>117</v>
      </c>
      <c r="C112" s="27">
        <f>C119*9.85%</f>
        <v>1.1100949999999998</v>
      </c>
      <c r="D112" s="7">
        <v>3857.8</v>
      </c>
      <c r="E112" s="40">
        <f t="shared" si="2"/>
        <v>4282.524490999999</v>
      </c>
    </row>
    <row r="113" spans="1:5" ht="15">
      <c r="A113" s="31">
        <v>7</v>
      </c>
      <c r="B113" s="34" t="s">
        <v>30</v>
      </c>
      <c r="C113" s="27">
        <v>0.009</v>
      </c>
      <c r="D113" s="7">
        <v>3857.8</v>
      </c>
      <c r="E113" s="40">
        <f t="shared" si="2"/>
        <v>34.7202</v>
      </c>
    </row>
    <row r="114" spans="1:5" ht="15">
      <c r="A114" s="31">
        <v>8</v>
      </c>
      <c r="B114" s="34" t="s">
        <v>31</v>
      </c>
      <c r="C114" s="29">
        <f>C113+C111+C106+C98+C94+C82+C71</f>
        <v>11.0293694</v>
      </c>
      <c r="D114" s="7">
        <v>3857.8</v>
      </c>
      <c r="E114" s="40">
        <f>E71+E82+E94+E98+E106+E111+E113</f>
        <v>42549.10127132</v>
      </c>
    </row>
    <row r="115" spans="1:5" ht="15">
      <c r="A115" s="38">
        <v>9</v>
      </c>
      <c r="B115" s="36" t="s">
        <v>32</v>
      </c>
      <c r="C115" s="28">
        <v>0.1152</v>
      </c>
      <c r="D115" s="7">
        <v>3857.8</v>
      </c>
      <c r="E115" s="12">
        <f>C115*D115</f>
        <v>444.41856</v>
      </c>
    </row>
    <row r="116" spans="1:5" ht="15">
      <c r="A116" s="38">
        <v>10</v>
      </c>
      <c r="B116" s="36" t="s">
        <v>45</v>
      </c>
      <c r="C116" s="51">
        <v>0.1254</v>
      </c>
      <c r="D116" s="7">
        <v>3857.8</v>
      </c>
      <c r="E116" s="12">
        <f>C116*D116+0.12</f>
        <v>483.8881200000001</v>
      </c>
    </row>
    <row r="117" spans="1:5" ht="15">
      <c r="A117" s="31">
        <v>11</v>
      </c>
      <c r="B117" s="54" t="s">
        <v>33</v>
      </c>
      <c r="C117" s="27">
        <f>C114+C115+C116</f>
        <v>11.2699694</v>
      </c>
      <c r="D117" s="7">
        <v>3857.8</v>
      </c>
      <c r="E117" s="40">
        <f>E114+E115+E116</f>
        <v>43477.407951320005</v>
      </c>
    </row>
    <row r="118" ht="15">
      <c r="C118" s="94"/>
    </row>
    <row r="119" ht="15">
      <c r="C119" s="91">
        <v>11.27</v>
      </c>
    </row>
    <row r="122" spans="2:5" ht="15">
      <c r="B122" t="s">
        <v>160</v>
      </c>
      <c r="E122" s="110" t="s">
        <v>161</v>
      </c>
    </row>
  </sheetData>
  <sheetProtection/>
  <mergeCells count="13">
    <mergeCell ref="A8:B8"/>
    <mergeCell ref="A9:B9"/>
    <mergeCell ref="C10:E10"/>
    <mergeCell ref="C70:E70"/>
    <mergeCell ref="A65:E65"/>
    <mergeCell ref="A67:B67"/>
    <mergeCell ref="A68:B68"/>
    <mergeCell ref="A69:B69"/>
    <mergeCell ref="A1:E1"/>
    <mergeCell ref="A3:E3"/>
    <mergeCell ref="A5:E5"/>
    <mergeCell ref="A7:B7"/>
    <mergeCell ref="A63:E63"/>
  </mergeCells>
  <hyperlinks>
    <hyperlink ref="A3:E3" location="ГЛАВНАЯ!A1" display="Вернуться на главную страницу к списку домов"/>
  </hyperlink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20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2.00390625" style="0" customWidth="1"/>
    <col min="3" max="3" width="12.57421875" style="0" hidden="1" customWidth="1"/>
    <col min="4" max="4" width="11.8515625" style="0" hidden="1" customWidth="1"/>
    <col min="5" max="5" width="33.28125" style="0" customWidth="1"/>
  </cols>
  <sheetData>
    <row r="1" spans="1:5" ht="44.25" customHeight="1" thickBot="1">
      <c r="A1" s="122" t="s">
        <v>140</v>
      </c>
      <c r="B1" s="123"/>
      <c r="C1" s="123"/>
      <c r="D1" s="123"/>
      <c r="E1" s="123"/>
    </row>
    <row r="3" spans="1:5" ht="15">
      <c r="A3" s="126" t="s">
        <v>86</v>
      </c>
      <c r="B3" s="126"/>
      <c r="C3" s="126"/>
      <c r="D3" s="126"/>
      <c r="E3" s="126"/>
    </row>
    <row r="5" spans="1:5" ht="15">
      <c r="A5" s="124" t="s">
        <v>122</v>
      </c>
      <c r="B5" s="124"/>
      <c r="C5" s="124"/>
      <c r="D5" s="124"/>
      <c r="E5" s="124"/>
    </row>
    <row r="6" spans="1:5" ht="15">
      <c r="A6" s="119" t="s">
        <v>1</v>
      </c>
      <c r="B6" s="119"/>
      <c r="C6" s="7"/>
      <c r="D6" s="7"/>
      <c r="E6" s="8">
        <v>892.8</v>
      </c>
    </row>
    <row r="7" spans="1:5" ht="15">
      <c r="A7" s="119" t="s">
        <v>2</v>
      </c>
      <c r="B7" s="119"/>
      <c r="C7" s="7"/>
      <c r="D7" s="7"/>
      <c r="E7" s="8">
        <v>11.27</v>
      </c>
    </row>
    <row r="8" spans="1:5" ht="15">
      <c r="A8" s="127" t="s">
        <v>152</v>
      </c>
      <c r="B8" s="128"/>
      <c r="C8" s="7"/>
      <c r="D8" s="7"/>
      <c r="E8" s="13">
        <f>E6*E7</f>
        <v>10061.856</v>
      </c>
    </row>
    <row r="9" spans="1:5" ht="46.5" customHeight="1">
      <c r="A9" s="9" t="s">
        <v>35</v>
      </c>
      <c r="B9" s="10" t="s">
        <v>3</v>
      </c>
      <c r="C9" s="121" t="s">
        <v>34</v>
      </c>
      <c r="D9" s="121"/>
      <c r="E9" s="121"/>
    </row>
    <row r="10" spans="1:5" ht="23.25">
      <c r="A10" s="33">
        <v>1</v>
      </c>
      <c r="B10" s="34" t="s">
        <v>36</v>
      </c>
      <c r="C10" s="27">
        <f>SUM(C13:C20)</f>
        <v>2.3216834</v>
      </c>
      <c r="D10" s="7">
        <v>892.8</v>
      </c>
      <c r="E10" s="40">
        <f>C10*D10</f>
        <v>2072.7989395199997</v>
      </c>
    </row>
    <row r="11" spans="1:5" ht="15">
      <c r="A11" s="45"/>
      <c r="B11" s="46" t="s">
        <v>4</v>
      </c>
      <c r="C11" s="47"/>
      <c r="D11" s="7">
        <v>892.8</v>
      </c>
      <c r="E11" s="12"/>
    </row>
    <row r="12" spans="1:5" ht="15">
      <c r="A12" s="3">
        <v>1.1</v>
      </c>
      <c r="B12" s="4" t="s">
        <v>37</v>
      </c>
      <c r="C12" s="5">
        <f>C13+C14</f>
        <v>1.6717</v>
      </c>
      <c r="D12" s="7">
        <v>892.8</v>
      </c>
      <c r="E12" s="12">
        <f aca="true" t="shared" si="0" ref="E12:E56">C12*D12</f>
        <v>1492.4937599999998</v>
      </c>
    </row>
    <row r="13" spans="1:5" ht="15">
      <c r="A13" s="2"/>
      <c r="B13" s="4" t="s">
        <v>5</v>
      </c>
      <c r="C13" s="6">
        <v>1.6717</v>
      </c>
      <c r="D13" s="7">
        <v>892.8</v>
      </c>
      <c r="E13" s="12">
        <f t="shared" si="0"/>
        <v>1492.4937599999998</v>
      </c>
    </row>
    <row r="14" spans="1:5" ht="15">
      <c r="A14" s="2"/>
      <c r="B14" s="4" t="s">
        <v>6</v>
      </c>
      <c r="C14" s="6"/>
      <c r="D14" s="7">
        <v>892.8</v>
      </c>
      <c r="E14" s="12"/>
    </row>
    <row r="15" spans="1:5" ht="15">
      <c r="A15" s="2">
        <v>1.2</v>
      </c>
      <c r="B15" s="4" t="s">
        <v>115</v>
      </c>
      <c r="C15" s="6">
        <f>(C13+C14)*0.202</f>
        <v>0.3376834</v>
      </c>
      <c r="D15" s="7">
        <v>892.8</v>
      </c>
      <c r="E15" s="12">
        <f t="shared" si="0"/>
        <v>301.48373952000003</v>
      </c>
    </row>
    <row r="16" spans="1:5" ht="23.25">
      <c r="A16" s="2">
        <v>1.3</v>
      </c>
      <c r="B16" s="4" t="s">
        <v>134</v>
      </c>
      <c r="C16" s="6">
        <v>0.0143</v>
      </c>
      <c r="D16" s="7">
        <v>892.8</v>
      </c>
      <c r="E16" s="12">
        <f t="shared" si="0"/>
        <v>12.76704</v>
      </c>
    </row>
    <row r="17" spans="1:5" ht="15">
      <c r="A17" s="2">
        <v>1.4</v>
      </c>
      <c r="B17" s="36" t="s">
        <v>7</v>
      </c>
      <c r="C17" s="28"/>
      <c r="D17" s="7">
        <v>892.8</v>
      </c>
      <c r="E17" s="12"/>
    </row>
    <row r="18" spans="1:5" ht="15">
      <c r="A18" s="2">
        <v>1.5</v>
      </c>
      <c r="B18" s="36" t="s">
        <v>8</v>
      </c>
      <c r="C18" s="28">
        <v>0.0816</v>
      </c>
      <c r="D18" s="7">
        <v>892.8</v>
      </c>
      <c r="E18" s="12">
        <f t="shared" si="0"/>
        <v>72.85248</v>
      </c>
    </row>
    <row r="19" spans="1:5" ht="15">
      <c r="A19" s="2">
        <v>1.6</v>
      </c>
      <c r="B19" s="36" t="s">
        <v>135</v>
      </c>
      <c r="C19" s="28">
        <v>0.1164</v>
      </c>
      <c r="D19" s="7">
        <v>892.8</v>
      </c>
      <c r="E19" s="12">
        <f t="shared" si="0"/>
        <v>103.92192</v>
      </c>
    </row>
    <row r="20" spans="1:5" ht="15">
      <c r="A20" s="2">
        <v>1.7</v>
      </c>
      <c r="B20" s="36" t="s">
        <v>136</v>
      </c>
      <c r="C20" s="48">
        <v>0.1</v>
      </c>
      <c r="D20" s="7">
        <v>892.8</v>
      </c>
      <c r="E20" s="12">
        <f t="shared" si="0"/>
        <v>89.28</v>
      </c>
    </row>
    <row r="21" spans="1:5" ht="15">
      <c r="A21" s="31">
        <v>2</v>
      </c>
      <c r="B21" s="34" t="s">
        <v>9</v>
      </c>
      <c r="C21" s="27">
        <f>SUM(C22:C34)</f>
        <v>2.1762</v>
      </c>
      <c r="D21" s="7">
        <v>892.8</v>
      </c>
      <c r="E21" s="40">
        <f t="shared" si="0"/>
        <v>1942.91136</v>
      </c>
    </row>
    <row r="22" spans="1:5" ht="15">
      <c r="A22" s="30">
        <v>2.1</v>
      </c>
      <c r="B22" s="36" t="s">
        <v>10</v>
      </c>
      <c r="C22" s="28">
        <v>0.6191</v>
      </c>
      <c r="D22" s="7">
        <v>892.8</v>
      </c>
      <c r="E22" s="12">
        <f t="shared" si="0"/>
        <v>552.73248</v>
      </c>
    </row>
    <row r="23" spans="1:5" ht="15">
      <c r="A23" s="30">
        <v>2.2</v>
      </c>
      <c r="B23" s="36" t="s">
        <v>11</v>
      </c>
      <c r="C23" s="28">
        <v>0.2333</v>
      </c>
      <c r="D23" s="7">
        <v>892.8</v>
      </c>
      <c r="E23" s="12">
        <f t="shared" si="0"/>
        <v>208.29023999999998</v>
      </c>
    </row>
    <row r="24" spans="1:5" ht="23.25">
      <c r="A24" s="30">
        <v>2.3</v>
      </c>
      <c r="B24" s="36" t="s">
        <v>12</v>
      </c>
      <c r="C24" s="28">
        <v>0.6167</v>
      </c>
      <c r="D24" s="7">
        <v>892.8</v>
      </c>
      <c r="E24" s="12">
        <f t="shared" si="0"/>
        <v>550.58976</v>
      </c>
    </row>
    <row r="25" spans="1:5" ht="23.25">
      <c r="A25" s="30">
        <v>2.4</v>
      </c>
      <c r="B25" s="36" t="s">
        <v>38</v>
      </c>
      <c r="C25" s="28">
        <v>0.0334</v>
      </c>
      <c r="D25" s="7">
        <v>892.8</v>
      </c>
      <c r="E25" s="12">
        <f t="shared" si="0"/>
        <v>29.819519999999997</v>
      </c>
    </row>
    <row r="26" spans="1:5" ht="15">
      <c r="A26" s="30">
        <v>2.5</v>
      </c>
      <c r="B26" s="36" t="s">
        <v>13</v>
      </c>
      <c r="C26" s="28">
        <v>0.2607</v>
      </c>
      <c r="D26" s="7">
        <v>892.8</v>
      </c>
      <c r="E26" s="12">
        <f t="shared" si="0"/>
        <v>232.75295999999997</v>
      </c>
    </row>
    <row r="27" spans="1:5" ht="15">
      <c r="A27" s="30">
        <v>2.6</v>
      </c>
      <c r="B27" s="36" t="s">
        <v>39</v>
      </c>
      <c r="C27" s="28">
        <v>0.0834</v>
      </c>
      <c r="D27" s="7">
        <v>892.8</v>
      </c>
      <c r="E27" s="12">
        <f t="shared" si="0"/>
        <v>74.45952</v>
      </c>
    </row>
    <row r="28" spans="1:5" ht="23.25">
      <c r="A28" s="30">
        <v>2.7</v>
      </c>
      <c r="B28" s="36" t="s">
        <v>14</v>
      </c>
      <c r="C28" s="28">
        <v>0.0092</v>
      </c>
      <c r="D28" s="7">
        <v>892.8</v>
      </c>
      <c r="E28" s="12">
        <f t="shared" si="0"/>
        <v>8.213759999999999</v>
      </c>
    </row>
    <row r="29" spans="1:5" ht="15">
      <c r="A29" s="30">
        <v>2.8</v>
      </c>
      <c r="B29" s="36" t="s">
        <v>137</v>
      </c>
      <c r="C29" s="28">
        <v>0.1347</v>
      </c>
      <c r="D29" s="7">
        <v>892.8</v>
      </c>
      <c r="E29" s="12">
        <f t="shared" si="0"/>
        <v>120.26015999999998</v>
      </c>
    </row>
    <row r="30" spans="1:5" ht="15">
      <c r="A30" s="30">
        <v>2.9</v>
      </c>
      <c r="B30" s="36" t="s">
        <v>15</v>
      </c>
      <c r="C30" s="28">
        <v>0.0483</v>
      </c>
      <c r="D30" s="7">
        <v>892.8</v>
      </c>
      <c r="E30" s="12">
        <f t="shared" si="0"/>
        <v>43.12224</v>
      </c>
    </row>
    <row r="31" spans="1:5" ht="15">
      <c r="A31" s="37" t="s">
        <v>40</v>
      </c>
      <c r="B31" s="36" t="s">
        <v>16</v>
      </c>
      <c r="C31" s="28">
        <v>0.0144</v>
      </c>
      <c r="D31" s="7">
        <v>892.8</v>
      </c>
      <c r="E31" s="12">
        <f t="shared" si="0"/>
        <v>12.856319999999998</v>
      </c>
    </row>
    <row r="32" spans="1:5" ht="23.25">
      <c r="A32" s="30">
        <v>2.11</v>
      </c>
      <c r="B32" s="36" t="s">
        <v>17</v>
      </c>
      <c r="C32" s="28">
        <v>0.0542</v>
      </c>
      <c r="D32" s="7">
        <v>892.8</v>
      </c>
      <c r="E32" s="12">
        <f t="shared" si="0"/>
        <v>48.389759999999995</v>
      </c>
    </row>
    <row r="33" spans="1:5" ht="15">
      <c r="A33" s="30">
        <v>2.12</v>
      </c>
      <c r="B33" s="36" t="s">
        <v>18</v>
      </c>
      <c r="C33" s="28">
        <v>0.049</v>
      </c>
      <c r="D33" s="7">
        <v>892.8</v>
      </c>
      <c r="E33" s="12">
        <f t="shared" si="0"/>
        <v>43.7472</v>
      </c>
    </row>
    <row r="34" spans="1:5" ht="23.25">
      <c r="A34" s="30">
        <v>2.13</v>
      </c>
      <c r="B34" s="36" t="s">
        <v>138</v>
      </c>
      <c r="C34" s="28">
        <v>0.0198</v>
      </c>
      <c r="D34" s="7">
        <v>892.8</v>
      </c>
      <c r="E34" s="12">
        <f t="shared" si="0"/>
        <v>17.67744</v>
      </c>
    </row>
    <row r="35" spans="1:5" ht="23.25">
      <c r="A35" s="31">
        <v>3</v>
      </c>
      <c r="B35" s="34" t="s">
        <v>19</v>
      </c>
      <c r="C35" s="27">
        <f>SUM(C36:C38)</f>
        <v>0</v>
      </c>
      <c r="D35" s="7">
        <v>892.8</v>
      </c>
      <c r="E35" s="40">
        <f t="shared" si="0"/>
        <v>0</v>
      </c>
    </row>
    <row r="36" spans="1:5" ht="15">
      <c r="A36" s="30">
        <v>3.1</v>
      </c>
      <c r="B36" s="36" t="s">
        <v>20</v>
      </c>
      <c r="C36" s="28"/>
      <c r="D36" s="7">
        <v>892.8</v>
      </c>
      <c r="E36" s="12"/>
    </row>
    <row r="37" spans="1:5" ht="15">
      <c r="A37" s="30">
        <v>3.2</v>
      </c>
      <c r="B37" s="36" t="s">
        <v>21</v>
      </c>
      <c r="C37" s="28"/>
      <c r="D37" s="7">
        <v>892.8</v>
      </c>
      <c r="E37" s="12"/>
    </row>
    <row r="38" spans="1:5" ht="15">
      <c r="A38" s="30">
        <v>3.3</v>
      </c>
      <c r="B38" s="36" t="s">
        <v>22</v>
      </c>
      <c r="C38" s="28"/>
      <c r="D38" s="7">
        <v>892.8</v>
      </c>
      <c r="E38" s="12"/>
    </row>
    <row r="39" spans="1:5" ht="23.25">
      <c r="A39" s="31">
        <v>4</v>
      </c>
      <c r="B39" s="34" t="s">
        <v>23</v>
      </c>
      <c r="C39" s="27">
        <f>SUM(C40:C46)</f>
        <v>2.8262796199999998</v>
      </c>
      <c r="D39" s="7">
        <v>892.8</v>
      </c>
      <c r="E39" s="40">
        <f t="shared" si="0"/>
        <v>2523.302444736</v>
      </c>
    </row>
    <row r="40" spans="1:5" ht="23.25">
      <c r="A40" s="30">
        <v>4.1</v>
      </c>
      <c r="B40" s="36" t="s">
        <v>41</v>
      </c>
      <c r="C40" s="28">
        <v>1.8294</v>
      </c>
      <c r="D40" s="7">
        <v>892.8</v>
      </c>
      <c r="E40" s="12">
        <f t="shared" si="0"/>
        <v>1633.2883199999999</v>
      </c>
    </row>
    <row r="41" spans="1:5" ht="15">
      <c r="A41" s="30">
        <v>4.2</v>
      </c>
      <c r="B41" s="36" t="s">
        <v>115</v>
      </c>
      <c r="C41" s="28">
        <f>C40*0.202</f>
        <v>0.3695388</v>
      </c>
      <c r="D41" s="7">
        <v>892.8</v>
      </c>
      <c r="E41" s="12">
        <f t="shared" si="0"/>
        <v>329.92424064</v>
      </c>
    </row>
    <row r="42" spans="1:5" ht="15">
      <c r="A42" s="30">
        <v>4.3</v>
      </c>
      <c r="B42" s="36" t="s">
        <v>24</v>
      </c>
      <c r="C42" s="28">
        <f>(C40+C41)*0.15</f>
        <v>0.32984082</v>
      </c>
      <c r="D42" s="7">
        <v>892.8</v>
      </c>
      <c r="E42" s="12">
        <f t="shared" si="0"/>
        <v>294.481884096</v>
      </c>
    </row>
    <row r="43" spans="1:5" ht="15">
      <c r="A43" s="30">
        <v>4.4</v>
      </c>
      <c r="B43" s="36" t="s">
        <v>139</v>
      </c>
      <c r="C43" s="28">
        <v>0.0157</v>
      </c>
      <c r="D43" s="7">
        <v>892.8</v>
      </c>
      <c r="E43" s="12">
        <f t="shared" si="0"/>
        <v>14.016959999999997</v>
      </c>
    </row>
    <row r="44" spans="1:5" ht="15">
      <c r="A44" s="30">
        <v>4.5</v>
      </c>
      <c r="B44" s="36" t="s">
        <v>25</v>
      </c>
      <c r="C44" s="28">
        <v>0.0036000000000000003</v>
      </c>
      <c r="D44" s="7">
        <v>892.8</v>
      </c>
      <c r="E44" s="12">
        <f t="shared" si="0"/>
        <v>3.21408</v>
      </c>
    </row>
    <row r="45" spans="1:5" ht="15">
      <c r="A45" s="30">
        <v>4.6</v>
      </c>
      <c r="B45" s="36" t="s">
        <v>26</v>
      </c>
      <c r="C45" s="28">
        <v>0.083</v>
      </c>
      <c r="D45" s="7">
        <v>892.8</v>
      </c>
      <c r="E45" s="12">
        <f t="shared" si="0"/>
        <v>74.1024</v>
      </c>
    </row>
    <row r="46" spans="1:5" ht="15">
      <c r="A46" s="30">
        <v>4.7</v>
      </c>
      <c r="B46" s="36" t="s">
        <v>42</v>
      </c>
      <c r="C46" s="28">
        <v>0.1952</v>
      </c>
      <c r="D46" s="7">
        <v>892.8</v>
      </c>
      <c r="E46" s="12">
        <f t="shared" si="0"/>
        <v>174.27456</v>
      </c>
    </row>
    <row r="47" spans="1:5" ht="15">
      <c r="A47" s="31">
        <v>5</v>
      </c>
      <c r="B47" s="34" t="s">
        <v>27</v>
      </c>
      <c r="C47" s="27">
        <f>SUM(C48:C51)</f>
        <v>1.1244524</v>
      </c>
      <c r="D47" s="7">
        <v>892.8</v>
      </c>
      <c r="E47" s="40">
        <f t="shared" si="0"/>
        <v>1003.9111027199999</v>
      </c>
    </row>
    <row r="48" spans="1:5" ht="23.25">
      <c r="A48" s="30">
        <v>5.1</v>
      </c>
      <c r="B48" s="36" t="s">
        <v>43</v>
      </c>
      <c r="C48" s="28">
        <v>0.5562</v>
      </c>
      <c r="D48" s="7">
        <v>892.8</v>
      </c>
      <c r="E48" s="12">
        <f t="shared" si="0"/>
        <v>496.57536</v>
      </c>
    </row>
    <row r="49" spans="1:5" ht="15">
      <c r="A49" s="30">
        <v>5.2</v>
      </c>
      <c r="B49" s="36" t="s">
        <v>115</v>
      </c>
      <c r="C49" s="28">
        <f>C48*0.202</f>
        <v>0.11235240000000002</v>
      </c>
      <c r="D49" s="7">
        <v>892.8</v>
      </c>
      <c r="E49" s="12">
        <f t="shared" si="0"/>
        <v>100.30822272000002</v>
      </c>
    </row>
    <row r="50" spans="1:5" ht="23.25">
      <c r="A50" s="30">
        <v>5.3</v>
      </c>
      <c r="B50" s="36" t="s">
        <v>28</v>
      </c>
      <c r="C50" s="28">
        <v>0.1815</v>
      </c>
      <c r="D50" s="7">
        <v>892.8</v>
      </c>
      <c r="E50" s="12">
        <f t="shared" si="0"/>
        <v>162.04319999999998</v>
      </c>
    </row>
    <row r="51" spans="1:5" ht="15">
      <c r="A51" s="30">
        <v>5.4</v>
      </c>
      <c r="B51" s="36" t="s">
        <v>29</v>
      </c>
      <c r="C51" s="28">
        <v>0.2744</v>
      </c>
      <c r="D51" s="7">
        <v>892.8</v>
      </c>
      <c r="E51" s="12">
        <f t="shared" si="0"/>
        <v>244.98431999999997</v>
      </c>
    </row>
    <row r="52" spans="1:5" ht="15">
      <c r="A52" s="31">
        <v>6</v>
      </c>
      <c r="B52" s="34" t="s">
        <v>44</v>
      </c>
      <c r="C52" s="27">
        <f>C60*18.5%</f>
        <v>2.08495</v>
      </c>
      <c r="D52" s="7">
        <v>892.8</v>
      </c>
      <c r="E52" s="40">
        <f t="shared" si="0"/>
        <v>1861.44336</v>
      </c>
    </row>
    <row r="53" spans="1:5" ht="15">
      <c r="A53" s="35">
        <v>6.1</v>
      </c>
      <c r="B53" s="34" t="s">
        <v>117</v>
      </c>
      <c r="C53" s="27">
        <f>C60*9.85%</f>
        <v>1.1100949999999998</v>
      </c>
      <c r="D53" s="7">
        <v>892.8</v>
      </c>
      <c r="E53" s="40">
        <f t="shared" si="0"/>
        <v>991.0928159999997</v>
      </c>
    </row>
    <row r="54" spans="1:5" ht="15">
      <c r="A54" s="31">
        <v>7</v>
      </c>
      <c r="B54" s="34" t="s">
        <v>30</v>
      </c>
      <c r="C54" s="27">
        <v>0.009</v>
      </c>
      <c r="D54" s="7">
        <v>892.8</v>
      </c>
      <c r="E54" s="40">
        <f t="shared" si="0"/>
        <v>8.0352</v>
      </c>
    </row>
    <row r="55" spans="1:5" ht="15">
      <c r="A55" s="31">
        <v>8</v>
      </c>
      <c r="B55" s="34" t="s">
        <v>31</v>
      </c>
      <c r="C55" s="29">
        <f>C54+C52+C47+C39+C35+C21+C10</f>
        <v>10.542565419999999</v>
      </c>
      <c r="D55" s="7">
        <v>892.8</v>
      </c>
      <c r="E55" s="40">
        <f>E10+E21+E35+E39+E47+E52+E54</f>
        <v>9412.402406976</v>
      </c>
    </row>
    <row r="56" spans="1:5" ht="15">
      <c r="A56" s="38">
        <v>9</v>
      </c>
      <c r="B56" s="36" t="s">
        <v>32</v>
      </c>
      <c r="C56" s="28">
        <v>0.6326</v>
      </c>
      <c r="D56" s="7">
        <v>892.8</v>
      </c>
      <c r="E56" s="12">
        <f t="shared" si="0"/>
        <v>564.7852800000001</v>
      </c>
    </row>
    <row r="57" spans="1:5" ht="15">
      <c r="A57" s="38">
        <v>10</v>
      </c>
      <c r="B57" s="36" t="s">
        <v>45</v>
      </c>
      <c r="C57" s="28">
        <v>0.0948</v>
      </c>
      <c r="D57" s="7">
        <v>892.8</v>
      </c>
      <c r="E57" s="12">
        <f>C57*D57+0.03</f>
        <v>84.66744</v>
      </c>
    </row>
    <row r="58" spans="1:5" ht="15">
      <c r="A58" s="31">
        <v>11</v>
      </c>
      <c r="B58" s="54" t="s">
        <v>33</v>
      </c>
      <c r="C58" s="27">
        <f>C55+C56+C57</f>
        <v>11.269965419999998</v>
      </c>
      <c r="D58" s="7">
        <v>892.8</v>
      </c>
      <c r="E58" s="40">
        <f>E55+E56+E57</f>
        <v>10061.855126976</v>
      </c>
    </row>
    <row r="59" ht="15">
      <c r="C59" s="58"/>
    </row>
    <row r="60" ht="15">
      <c r="C60" s="59">
        <v>11.27</v>
      </c>
    </row>
    <row r="61" spans="1:5" ht="30.75" customHeight="1" thickBot="1">
      <c r="A61" s="122" t="s">
        <v>140</v>
      </c>
      <c r="B61" s="123"/>
      <c r="C61" s="123"/>
      <c r="D61" s="123"/>
      <c r="E61" s="123"/>
    </row>
    <row r="63" spans="1:5" ht="15">
      <c r="A63" s="124" t="s">
        <v>122</v>
      </c>
      <c r="B63" s="124"/>
      <c r="C63" s="124"/>
      <c r="D63" s="124"/>
      <c r="E63" s="124"/>
    </row>
    <row r="64" spans="1:5" ht="15">
      <c r="A64" s="119" t="s">
        <v>1</v>
      </c>
      <c r="B64" s="119"/>
      <c r="C64" s="7"/>
      <c r="D64" s="7"/>
      <c r="E64" s="8">
        <v>892.8</v>
      </c>
    </row>
    <row r="65" spans="1:5" ht="15">
      <c r="A65" s="119" t="s">
        <v>2</v>
      </c>
      <c r="B65" s="119"/>
      <c r="C65" s="7"/>
      <c r="D65" s="7"/>
      <c r="E65" s="8">
        <v>11.27</v>
      </c>
    </row>
    <row r="66" spans="1:5" ht="15">
      <c r="A66" s="127" t="s">
        <v>153</v>
      </c>
      <c r="B66" s="128"/>
      <c r="C66" s="7"/>
      <c r="D66" s="7"/>
      <c r="E66" s="13">
        <f>E64*E65</f>
        <v>10061.856</v>
      </c>
    </row>
    <row r="67" spans="1:5" ht="39.75" customHeight="1">
      <c r="A67" s="9" t="s">
        <v>35</v>
      </c>
      <c r="B67" s="10" t="s">
        <v>3</v>
      </c>
      <c r="C67" s="121" t="s">
        <v>34</v>
      </c>
      <c r="D67" s="121"/>
      <c r="E67" s="121"/>
    </row>
    <row r="68" spans="1:5" ht="23.25">
      <c r="A68" s="33">
        <v>1</v>
      </c>
      <c r="B68" s="34" t="s">
        <v>36</v>
      </c>
      <c r="C68" s="27">
        <f>SUM(C71:C78)</f>
        <v>2.8056694</v>
      </c>
      <c r="D68" s="7">
        <v>892.8</v>
      </c>
      <c r="E68" s="40">
        <f>C68*D68</f>
        <v>2504.90164032</v>
      </c>
    </row>
    <row r="69" spans="1:5" ht="15">
      <c r="A69" s="45"/>
      <c r="B69" s="46" t="s">
        <v>4</v>
      </c>
      <c r="C69" s="47"/>
      <c r="D69" s="7">
        <v>892.8</v>
      </c>
      <c r="E69" s="12"/>
    </row>
    <row r="70" spans="1:5" ht="15">
      <c r="A70" s="3">
        <v>1.1</v>
      </c>
      <c r="B70" s="4" t="s">
        <v>37</v>
      </c>
      <c r="C70" s="5">
        <f>C71+C72</f>
        <v>2.0647</v>
      </c>
      <c r="D70" s="7">
        <v>892.8</v>
      </c>
      <c r="E70" s="12">
        <f>C70*D70</f>
        <v>1843.36416</v>
      </c>
    </row>
    <row r="71" spans="1:5" ht="15">
      <c r="A71" s="2"/>
      <c r="B71" s="4" t="s">
        <v>5</v>
      </c>
      <c r="C71" s="6">
        <v>2.0647</v>
      </c>
      <c r="D71" s="7">
        <v>892.8</v>
      </c>
      <c r="E71" s="12">
        <f>C71*D71</f>
        <v>1843.36416</v>
      </c>
    </row>
    <row r="72" spans="1:5" ht="15">
      <c r="A72" s="2"/>
      <c r="B72" s="4" t="s">
        <v>6</v>
      </c>
      <c r="C72" s="6"/>
      <c r="D72" s="7">
        <v>892.8</v>
      </c>
      <c r="E72" s="12"/>
    </row>
    <row r="73" spans="1:5" ht="15">
      <c r="A73" s="2">
        <v>1.2</v>
      </c>
      <c r="B73" s="4" t="s">
        <v>115</v>
      </c>
      <c r="C73" s="6">
        <f>(C71+C72)*0.202</f>
        <v>0.4170694000000001</v>
      </c>
      <c r="D73" s="7">
        <v>892.8</v>
      </c>
      <c r="E73" s="12">
        <f>C73*D73</f>
        <v>372.35956032000007</v>
      </c>
    </row>
    <row r="74" spans="1:5" ht="23.25">
      <c r="A74" s="2">
        <v>1.3</v>
      </c>
      <c r="B74" s="4" t="s">
        <v>134</v>
      </c>
      <c r="C74" s="6">
        <v>0.0302</v>
      </c>
      <c r="D74" s="7">
        <v>892.8</v>
      </c>
      <c r="E74" s="12">
        <f>C74*D74</f>
        <v>26.96256</v>
      </c>
    </row>
    <row r="75" spans="1:5" ht="15">
      <c r="A75" s="2">
        <v>1.4</v>
      </c>
      <c r="B75" s="36" t="s">
        <v>7</v>
      </c>
      <c r="C75" s="28"/>
      <c r="D75" s="7">
        <v>892.8</v>
      </c>
      <c r="E75" s="12"/>
    </row>
    <row r="76" spans="1:5" ht="15">
      <c r="A76" s="2">
        <v>1.5</v>
      </c>
      <c r="B76" s="36" t="s">
        <v>8</v>
      </c>
      <c r="C76" s="28">
        <v>0.0821</v>
      </c>
      <c r="D76" s="7">
        <v>892.8</v>
      </c>
      <c r="E76" s="12">
        <f aca="true" t="shared" si="1" ref="E76:E92">C76*D76</f>
        <v>73.29888</v>
      </c>
    </row>
    <row r="77" spans="1:5" ht="15">
      <c r="A77" s="2">
        <v>1.6</v>
      </c>
      <c r="B77" s="36" t="s">
        <v>135</v>
      </c>
      <c r="C77" s="28">
        <v>0.1846</v>
      </c>
      <c r="D77" s="7">
        <v>892.8</v>
      </c>
      <c r="E77" s="12">
        <f t="shared" si="1"/>
        <v>164.81087999999997</v>
      </c>
    </row>
    <row r="78" spans="1:5" ht="15">
      <c r="A78" s="2">
        <v>1.7</v>
      </c>
      <c r="B78" s="36" t="s">
        <v>136</v>
      </c>
      <c r="C78" s="48">
        <v>0.027</v>
      </c>
      <c r="D78" s="7">
        <v>892.8</v>
      </c>
      <c r="E78" s="12">
        <f t="shared" si="1"/>
        <v>24.1056</v>
      </c>
    </row>
    <row r="79" spans="1:5" ht="15">
      <c r="A79" s="31">
        <v>2</v>
      </c>
      <c r="B79" s="34" t="s">
        <v>9</v>
      </c>
      <c r="C79" s="27">
        <f>SUM(C80:C91)</f>
        <v>1.9616</v>
      </c>
      <c r="D79" s="7">
        <v>892.8</v>
      </c>
      <c r="E79" s="40">
        <f t="shared" si="1"/>
        <v>1751.31648</v>
      </c>
    </row>
    <row r="80" spans="1:5" ht="15">
      <c r="A80" s="30">
        <v>2.1</v>
      </c>
      <c r="B80" s="36" t="s">
        <v>10</v>
      </c>
      <c r="C80" s="28">
        <v>0.7985</v>
      </c>
      <c r="D80" s="7">
        <v>892.8</v>
      </c>
      <c r="E80" s="12">
        <f t="shared" si="1"/>
        <v>712.9008</v>
      </c>
    </row>
    <row r="81" spans="1:5" ht="15">
      <c r="A81" s="30">
        <v>2.2</v>
      </c>
      <c r="B81" s="36" t="s">
        <v>11</v>
      </c>
      <c r="C81" s="28">
        <v>0.3804</v>
      </c>
      <c r="D81" s="7">
        <v>892.8</v>
      </c>
      <c r="E81" s="12">
        <f t="shared" si="1"/>
        <v>339.62112</v>
      </c>
    </row>
    <row r="82" spans="1:5" ht="23.25">
      <c r="A82" s="30">
        <v>2.3</v>
      </c>
      <c r="B82" s="36" t="s">
        <v>38</v>
      </c>
      <c r="C82" s="28">
        <v>0.0213</v>
      </c>
      <c r="D82" s="7">
        <v>892.8</v>
      </c>
      <c r="E82" s="12">
        <f t="shared" si="1"/>
        <v>19.01664</v>
      </c>
    </row>
    <row r="83" spans="1:5" ht="15">
      <c r="A83" s="30">
        <v>2.4</v>
      </c>
      <c r="B83" s="36" t="s">
        <v>13</v>
      </c>
      <c r="C83" s="28">
        <v>0.28</v>
      </c>
      <c r="D83" s="7">
        <v>892.8</v>
      </c>
      <c r="E83" s="12">
        <f t="shared" si="1"/>
        <v>249.984</v>
      </c>
    </row>
    <row r="84" spans="1:5" ht="15">
      <c r="A84" s="30">
        <v>2.5</v>
      </c>
      <c r="B84" s="36" t="s">
        <v>39</v>
      </c>
      <c r="C84" s="28">
        <v>0.1254</v>
      </c>
      <c r="D84" s="7">
        <v>892.8</v>
      </c>
      <c r="E84" s="12">
        <f t="shared" si="1"/>
        <v>111.95712</v>
      </c>
    </row>
    <row r="85" spans="1:5" ht="23.25">
      <c r="A85" s="30">
        <v>2.6</v>
      </c>
      <c r="B85" s="36" t="s">
        <v>14</v>
      </c>
      <c r="C85" s="28">
        <v>0.009</v>
      </c>
      <c r="D85" s="7">
        <v>892.8</v>
      </c>
      <c r="E85" s="12">
        <f t="shared" si="1"/>
        <v>8.0352</v>
      </c>
    </row>
    <row r="86" spans="1:5" ht="15">
      <c r="A86" s="30">
        <v>2.7</v>
      </c>
      <c r="B86" s="36" t="s">
        <v>137</v>
      </c>
      <c r="C86" s="28">
        <v>0.1996</v>
      </c>
      <c r="D86" s="7">
        <v>892.8</v>
      </c>
      <c r="E86" s="12">
        <f t="shared" si="1"/>
        <v>178.20288</v>
      </c>
    </row>
    <row r="87" spans="1:5" ht="15">
      <c r="A87" s="30">
        <v>2.8</v>
      </c>
      <c r="B87" s="36" t="s">
        <v>15</v>
      </c>
      <c r="C87" s="28">
        <v>0.038</v>
      </c>
      <c r="D87" s="7">
        <v>892.8</v>
      </c>
      <c r="E87" s="12">
        <f t="shared" si="1"/>
        <v>33.926399999999994</v>
      </c>
    </row>
    <row r="88" spans="1:5" ht="15">
      <c r="A88" s="37" t="s">
        <v>150</v>
      </c>
      <c r="B88" s="36" t="s">
        <v>16</v>
      </c>
      <c r="C88" s="28">
        <v>0.0144</v>
      </c>
      <c r="D88" s="7">
        <v>892.8</v>
      </c>
      <c r="E88" s="12">
        <f t="shared" si="1"/>
        <v>12.856319999999998</v>
      </c>
    </row>
    <row r="89" spans="1:5" ht="23.25">
      <c r="A89" s="89">
        <v>2.1</v>
      </c>
      <c r="B89" s="36" t="s">
        <v>17</v>
      </c>
      <c r="C89" s="28">
        <v>0.0262</v>
      </c>
      <c r="D89" s="7">
        <v>892.8</v>
      </c>
      <c r="E89" s="12">
        <f t="shared" si="1"/>
        <v>23.39136</v>
      </c>
    </row>
    <row r="90" spans="1:5" ht="15">
      <c r="A90" s="30">
        <v>2.11</v>
      </c>
      <c r="B90" s="36" t="s">
        <v>18</v>
      </c>
      <c r="C90" s="28">
        <v>0.049</v>
      </c>
      <c r="D90" s="7">
        <v>892.8</v>
      </c>
      <c r="E90" s="12">
        <f t="shared" si="1"/>
        <v>43.7472</v>
      </c>
    </row>
    <row r="91" spans="1:5" ht="23.25">
      <c r="A91" s="30">
        <v>2.12</v>
      </c>
      <c r="B91" s="36" t="s">
        <v>138</v>
      </c>
      <c r="C91" s="28">
        <v>0.0198</v>
      </c>
      <c r="D91" s="7">
        <v>892.8</v>
      </c>
      <c r="E91" s="12">
        <f t="shared" si="1"/>
        <v>17.67744</v>
      </c>
    </row>
    <row r="92" spans="1:5" ht="23.25">
      <c r="A92" s="31">
        <v>3</v>
      </c>
      <c r="B92" s="34" t="s">
        <v>19</v>
      </c>
      <c r="C92" s="27">
        <f>SUM(C93:C95)</f>
        <v>0</v>
      </c>
      <c r="D92" s="7">
        <v>892.8</v>
      </c>
      <c r="E92" s="40">
        <f t="shared" si="1"/>
        <v>0</v>
      </c>
    </row>
    <row r="93" spans="1:5" ht="15">
      <c r="A93" s="30">
        <v>3.1</v>
      </c>
      <c r="B93" s="36" t="s">
        <v>20</v>
      </c>
      <c r="C93" s="28"/>
      <c r="D93" s="7">
        <v>892.8</v>
      </c>
      <c r="E93" s="12"/>
    </row>
    <row r="94" spans="1:5" ht="15">
      <c r="A94" s="30">
        <v>3.2</v>
      </c>
      <c r="B94" s="36" t="s">
        <v>21</v>
      </c>
      <c r="C94" s="28"/>
      <c r="D94" s="7">
        <v>892.8</v>
      </c>
      <c r="E94" s="12"/>
    </row>
    <row r="95" spans="1:5" ht="15">
      <c r="A95" s="30">
        <v>3.3</v>
      </c>
      <c r="B95" s="36" t="s">
        <v>22</v>
      </c>
      <c r="C95" s="28"/>
      <c r="D95" s="7">
        <v>892.8</v>
      </c>
      <c r="E95" s="12"/>
    </row>
    <row r="96" spans="1:5" ht="23.25">
      <c r="A96" s="31">
        <v>4</v>
      </c>
      <c r="B96" s="34" t="s">
        <v>23</v>
      </c>
      <c r="C96" s="27">
        <f>SUM(C97:C103)</f>
        <v>2.9745</v>
      </c>
      <c r="D96" s="7">
        <v>892.8</v>
      </c>
      <c r="E96" s="40">
        <f aca="true" t="shared" si="2" ref="E96:E111">C96*D96</f>
        <v>2655.6335999999997</v>
      </c>
    </row>
    <row r="97" spans="1:5" ht="23.25">
      <c r="A97" s="30">
        <v>4.1</v>
      </c>
      <c r="B97" s="36" t="s">
        <v>41</v>
      </c>
      <c r="C97" s="28">
        <v>1.9848</v>
      </c>
      <c r="D97" s="7">
        <v>892.8</v>
      </c>
      <c r="E97" s="12">
        <f t="shared" si="2"/>
        <v>1772.0294399999998</v>
      </c>
    </row>
    <row r="98" spans="1:5" ht="15">
      <c r="A98" s="30">
        <v>4.2</v>
      </c>
      <c r="B98" s="36" t="s">
        <v>115</v>
      </c>
      <c r="C98" s="28">
        <v>0.4009</v>
      </c>
      <c r="D98" s="7">
        <v>892.8</v>
      </c>
      <c r="E98" s="12">
        <f t="shared" si="2"/>
        <v>357.92351999999994</v>
      </c>
    </row>
    <row r="99" spans="1:5" ht="15">
      <c r="A99" s="30">
        <v>4.3</v>
      </c>
      <c r="B99" s="36" t="s">
        <v>24</v>
      </c>
      <c r="C99" s="28">
        <v>0.2753</v>
      </c>
      <c r="D99" s="7">
        <v>892.8</v>
      </c>
      <c r="E99" s="12">
        <f t="shared" si="2"/>
        <v>245.78784</v>
      </c>
    </row>
    <row r="100" spans="1:5" ht="15">
      <c r="A100" s="30">
        <v>4.4</v>
      </c>
      <c r="B100" s="36" t="s">
        <v>139</v>
      </c>
      <c r="C100" s="28">
        <v>0.0383</v>
      </c>
      <c r="D100" s="7">
        <v>892.8</v>
      </c>
      <c r="E100" s="12">
        <f t="shared" si="2"/>
        <v>34.19424</v>
      </c>
    </row>
    <row r="101" spans="1:5" ht="15">
      <c r="A101" s="30">
        <v>4.5</v>
      </c>
      <c r="B101" s="36" t="s">
        <v>25</v>
      </c>
      <c r="C101" s="28">
        <v>0.0012</v>
      </c>
      <c r="D101" s="7">
        <v>892.8</v>
      </c>
      <c r="E101" s="12">
        <f t="shared" si="2"/>
        <v>1.0713599999999999</v>
      </c>
    </row>
    <row r="102" spans="1:5" ht="15">
      <c r="A102" s="30">
        <v>4.6</v>
      </c>
      <c r="B102" s="36" t="s">
        <v>26</v>
      </c>
      <c r="C102" s="28">
        <v>0.0819</v>
      </c>
      <c r="D102" s="7">
        <v>892.8</v>
      </c>
      <c r="E102" s="12">
        <f t="shared" si="2"/>
        <v>73.12031999999999</v>
      </c>
    </row>
    <row r="103" spans="1:5" ht="15">
      <c r="A103" s="30">
        <v>4.7</v>
      </c>
      <c r="B103" s="36" t="s">
        <v>42</v>
      </c>
      <c r="C103" s="28">
        <v>0.1921</v>
      </c>
      <c r="D103" s="7">
        <v>892.8</v>
      </c>
      <c r="E103" s="12">
        <f t="shared" si="2"/>
        <v>171.50688</v>
      </c>
    </row>
    <row r="104" spans="1:5" ht="15">
      <c r="A104" s="31">
        <v>5</v>
      </c>
      <c r="B104" s="34" t="s">
        <v>27</v>
      </c>
      <c r="C104" s="27">
        <f>SUM(C105:C108)</f>
        <v>1.1439000000000001</v>
      </c>
      <c r="D104" s="7">
        <v>892.8</v>
      </c>
      <c r="E104" s="40">
        <f t="shared" si="2"/>
        <v>1021.2739200000001</v>
      </c>
    </row>
    <row r="105" spans="1:5" ht="23.25">
      <c r="A105" s="30">
        <v>5.1</v>
      </c>
      <c r="B105" s="36" t="s">
        <v>43</v>
      </c>
      <c r="C105" s="28">
        <v>0.5794</v>
      </c>
      <c r="D105" s="7">
        <v>892.8</v>
      </c>
      <c r="E105" s="12">
        <f t="shared" si="2"/>
        <v>517.28832</v>
      </c>
    </row>
    <row r="106" spans="1:5" ht="15">
      <c r="A106" s="30">
        <v>5.2</v>
      </c>
      <c r="B106" s="36" t="s">
        <v>115</v>
      </c>
      <c r="C106" s="28">
        <v>0.117</v>
      </c>
      <c r="D106" s="7">
        <v>892.8</v>
      </c>
      <c r="E106" s="12">
        <f t="shared" si="2"/>
        <v>104.4576</v>
      </c>
    </row>
    <row r="107" spans="1:5" ht="23.25">
      <c r="A107" s="30">
        <v>5.3</v>
      </c>
      <c r="B107" s="36" t="s">
        <v>28</v>
      </c>
      <c r="C107" s="28">
        <v>0.1618</v>
      </c>
      <c r="D107" s="7">
        <v>892.8</v>
      </c>
      <c r="E107" s="12">
        <f t="shared" si="2"/>
        <v>144.45504</v>
      </c>
    </row>
    <row r="108" spans="1:5" ht="15">
      <c r="A108" s="30">
        <v>5.4</v>
      </c>
      <c r="B108" s="36" t="s">
        <v>29</v>
      </c>
      <c r="C108" s="28">
        <v>0.2857</v>
      </c>
      <c r="D108" s="7">
        <v>892.8</v>
      </c>
      <c r="E108" s="12">
        <f t="shared" si="2"/>
        <v>255.07296</v>
      </c>
    </row>
    <row r="109" spans="1:5" ht="15">
      <c r="A109" s="31">
        <v>6</v>
      </c>
      <c r="B109" s="34" t="s">
        <v>44</v>
      </c>
      <c r="C109" s="27">
        <v>2.1347</v>
      </c>
      <c r="D109" s="7">
        <v>892.8</v>
      </c>
      <c r="E109" s="40">
        <f t="shared" si="2"/>
        <v>1905.86016</v>
      </c>
    </row>
    <row r="110" spans="1:5" ht="15">
      <c r="A110" s="35">
        <v>6.1</v>
      </c>
      <c r="B110" s="34" t="s">
        <v>117</v>
      </c>
      <c r="C110" s="27">
        <f>C117*9.85%</f>
        <v>1.1100949999999998</v>
      </c>
      <c r="D110" s="7">
        <v>892.8</v>
      </c>
      <c r="E110" s="40">
        <f t="shared" si="2"/>
        <v>991.0928159999997</v>
      </c>
    </row>
    <row r="111" spans="1:5" ht="15">
      <c r="A111" s="31">
        <v>7</v>
      </c>
      <c r="B111" s="34" t="s">
        <v>30</v>
      </c>
      <c r="C111" s="27">
        <v>0.009</v>
      </c>
      <c r="D111" s="7">
        <v>892.8</v>
      </c>
      <c r="E111" s="40">
        <f t="shared" si="2"/>
        <v>8.0352</v>
      </c>
    </row>
    <row r="112" spans="1:5" ht="15">
      <c r="A112" s="31">
        <v>8</v>
      </c>
      <c r="B112" s="34" t="s">
        <v>31</v>
      </c>
      <c r="C112" s="29">
        <f>C111+C109+C104+C96+C92+C79+C68</f>
        <v>11.0293694</v>
      </c>
      <c r="D112" s="7">
        <v>892.8</v>
      </c>
      <c r="E112" s="40">
        <f>E68+E79+E92+E96+E104+E109+E111</f>
        <v>9847.021000319999</v>
      </c>
    </row>
    <row r="113" spans="1:5" ht="15">
      <c r="A113" s="38">
        <v>9</v>
      </c>
      <c r="B113" s="36" t="s">
        <v>32</v>
      </c>
      <c r="C113" s="28">
        <v>0.1152</v>
      </c>
      <c r="D113" s="7">
        <v>892.8</v>
      </c>
      <c r="E113" s="12">
        <f>C113*D113</f>
        <v>102.85055999999999</v>
      </c>
    </row>
    <row r="114" spans="1:5" ht="15">
      <c r="A114" s="38">
        <v>10</v>
      </c>
      <c r="B114" s="36" t="s">
        <v>45</v>
      </c>
      <c r="C114" s="51">
        <v>0.1254</v>
      </c>
      <c r="D114" s="7">
        <v>892.8</v>
      </c>
      <c r="E114" s="12">
        <f>C114*D114+0.03</f>
        <v>111.98712</v>
      </c>
    </row>
    <row r="115" spans="1:5" ht="15">
      <c r="A115" s="31">
        <v>11</v>
      </c>
      <c r="B115" s="54" t="s">
        <v>33</v>
      </c>
      <c r="C115" s="27">
        <f>C112+C113+C114</f>
        <v>11.2699694</v>
      </c>
      <c r="D115" s="7">
        <v>892.8</v>
      </c>
      <c r="E115" s="40">
        <f>E112+E113+E114</f>
        <v>10061.85868032</v>
      </c>
    </row>
    <row r="116" ht="15">
      <c r="C116" s="94"/>
    </row>
    <row r="117" ht="15">
      <c r="C117" s="91">
        <v>11.27</v>
      </c>
    </row>
    <row r="120" spans="2:5" ht="15">
      <c r="B120" t="s">
        <v>163</v>
      </c>
      <c r="E120" s="110" t="s">
        <v>161</v>
      </c>
    </row>
  </sheetData>
  <sheetProtection/>
  <mergeCells count="13">
    <mergeCell ref="A7:B7"/>
    <mergeCell ref="A8:B8"/>
    <mergeCell ref="C9:E9"/>
    <mergeCell ref="C67:E67"/>
    <mergeCell ref="A63:E63"/>
    <mergeCell ref="A64:B64"/>
    <mergeCell ref="A65:B65"/>
    <mergeCell ref="A66:B66"/>
    <mergeCell ref="A1:E1"/>
    <mergeCell ref="A3:E3"/>
    <mergeCell ref="A5:E5"/>
    <mergeCell ref="A6:B6"/>
    <mergeCell ref="A61:E61"/>
  </mergeCells>
  <hyperlinks>
    <hyperlink ref="A3:E3" location="ГЛАВНАЯ!A1" display="Вернуться на главную страницу к списку домов"/>
  </hyperlink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22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3.140625" style="0" customWidth="1"/>
    <col min="3" max="3" width="16.8515625" style="0" hidden="1" customWidth="1"/>
    <col min="4" max="4" width="17.57421875" style="0" hidden="1" customWidth="1"/>
    <col min="5" max="5" width="30.57421875" style="0" customWidth="1"/>
  </cols>
  <sheetData>
    <row r="1" spans="1:5" ht="51.75" customHeight="1" thickBot="1">
      <c r="A1" s="122" t="s">
        <v>140</v>
      </c>
      <c r="B1" s="123"/>
      <c r="C1" s="123"/>
      <c r="D1" s="123"/>
      <c r="E1" s="123"/>
    </row>
    <row r="3" spans="1:5" ht="15">
      <c r="A3" s="126" t="s">
        <v>86</v>
      </c>
      <c r="B3" s="126"/>
      <c r="C3" s="126"/>
      <c r="D3" s="126"/>
      <c r="E3" s="126"/>
    </row>
    <row r="5" spans="1:5" ht="15">
      <c r="A5" s="124" t="s">
        <v>92</v>
      </c>
      <c r="B5" s="124"/>
      <c r="C5" s="124"/>
      <c r="D5" s="124"/>
      <c r="E5" s="124"/>
    </row>
    <row r="7" spans="1:5" ht="15">
      <c r="A7" s="119" t="s">
        <v>1</v>
      </c>
      <c r="B7" s="119"/>
      <c r="C7" s="7"/>
      <c r="D7" s="7"/>
      <c r="E7" s="8">
        <v>480.6</v>
      </c>
    </row>
    <row r="8" spans="1:5" ht="15">
      <c r="A8" s="119" t="s">
        <v>2</v>
      </c>
      <c r="B8" s="119"/>
      <c r="C8" s="7"/>
      <c r="D8" s="7"/>
      <c r="E8" s="8">
        <v>11.27</v>
      </c>
    </row>
    <row r="9" spans="1:5" ht="15">
      <c r="A9" s="127" t="s">
        <v>147</v>
      </c>
      <c r="B9" s="128"/>
      <c r="C9" s="7"/>
      <c r="D9" s="7"/>
      <c r="E9" s="13">
        <f>E7*E8</f>
        <v>5416.362</v>
      </c>
    </row>
    <row r="10" spans="1:5" ht="42" customHeight="1">
      <c r="A10" s="9" t="s">
        <v>35</v>
      </c>
      <c r="B10" s="10" t="s">
        <v>3</v>
      </c>
      <c r="C10" s="121" t="s">
        <v>34</v>
      </c>
      <c r="D10" s="121"/>
      <c r="E10" s="121"/>
    </row>
    <row r="11" spans="1:5" ht="23.25">
      <c r="A11" s="33">
        <v>1</v>
      </c>
      <c r="B11" s="34" t="s">
        <v>36</v>
      </c>
      <c r="C11" s="27">
        <f>SUM(C14:C21)</f>
        <v>2.3216834</v>
      </c>
      <c r="D11" s="39">
        <v>480.6</v>
      </c>
      <c r="E11" s="40">
        <f>C11*D11</f>
        <v>1115.80104204</v>
      </c>
    </row>
    <row r="12" spans="1:5" ht="15">
      <c r="A12" s="45"/>
      <c r="B12" s="46" t="s">
        <v>4</v>
      </c>
      <c r="C12" s="47"/>
      <c r="D12" s="7">
        <v>480.6</v>
      </c>
      <c r="E12" s="12"/>
    </row>
    <row r="13" spans="1:5" ht="15">
      <c r="A13" s="3">
        <v>1.1</v>
      </c>
      <c r="B13" s="4" t="s">
        <v>37</v>
      </c>
      <c r="C13" s="5">
        <f>C14+C15</f>
        <v>1.6717</v>
      </c>
      <c r="D13" s="7">
        <v>480.6</v>
      </c>
      <c r="E13" s="12">
        <f aca="true" t="shared" si="0" ref="E13:E57">C13*D13</f>
        <v>803.41902</v>
      </c>
    </row>
    <row r="14" spans="1:5" ht="15">
      <c r="A14" s="2"/>
      <c r="B14" s="4" t="s">
        <v>5</v>
      </c>
      <c r="C14" s="6">
        <v>1.6717</v>
      </c>
      <c r="D14" s="7">
        <v>480.6</v>
      </c>
      <c r="E14" s="12">
        <f t="shared" si="0"/>
        <v>803.41902</v>
      </c>
    </row>
    <row r="15" spans="1:5" ht="15">
      <c r="A15" s="2"/>
      <c r="B15" s="4" t="s">
        <v>6</v>
      </c>
      <c r="C15" s="6"/>
      <c r="D15" s="7">
        <v>480.6</v>
      </c>
      <c r="E15" s="12"/>
    </row>
    <row r="16" spans="1:5" ht="15">
      <c r="A16" s="2">
        <v>1.2</v>
      </c>
      <c r="B16" s="4" t="s">
        <v>115</v>
      </c>
      <c r="C16" s="6">
        <f>(C14+C15)*0.202</f>
        <v>0.3376834</v>
      </c>
      <c r="D16" s="7">
        <v>480.6</v>
      </c>
      <c r="E16" s="12">
        <f t="shared" si="0"/>
        <v>162.29064204000002</v>
      </c>
    </row>
    <row r="17" spans="1:5" ht="23.25">
      <c r="A17" s="2">
        <v>1.3</v>
      </c>
      <c r="B17" s="4" t="s">
        <v>134</v>
      </c>
      <c r="C17" s="6">
        <v>0.0143</v>
      </c>
      <c r="D17" s="7">
        <v>480.6</v>
      </c>
      <c r="E17" s="12">
        <f t="shared" si="0"/>
        <v>6.87258</v>
      </c>
    </row>
    <row r="18" spans="1:5" ht="15">
      <c r="A18" s="2">
        <v>1.4</v>
      </c>
      <c r="B18" s="36" t="s">
        <v>7</v>
      </c>
      <c r="C18" s="28"/>
      <c r="D18" s="7">
        <v>480.6</v>
      </c>
      <c r="E18" s="12"/>
    </row>
    <row r="19" spans="1:5" ht="15">
      <c r="A19" s="2">
        <v>1.5</v>
      </c>
      <c r="B19" s="36" t="s">
        <v>8</v>
      </c>
      <c r="C19" s="28">
        <v>0.0816</v>
      </c>
      <c r="D19" s="7">
        <v>480.6</v>
      </c>
      <c r="E19" s="12">
        <f t="shared" si="0"/>
        <v>39.21696000000001</v>
      </c>
    </row>
    <row r="20" spans="1:5" ht="15">
      <c r="A20" s="2">
        <v>1.6</v>
      </c>
      <c r="B20" s="36" t="s">
        <v>135</v>
      </c>
      <c r="C20" s="28">
        <v>0.1164</v>
      </c>
      <c r="D20" s="7">
        <v>480.6</v>
      </c>
      <c r="E20" s="12">
        <f t="shared" si="0"/>
        <v>55.941840000000006</v>
      </c>
    </row>
    <row r="21" spans="1:5" ht="15">
      <c r="A21" s="2">
        <v>1.7</v>
      </c>
      <c r="B21" s="36" t="s">
        <v>136</v>
      </c>
      <c r="C21" s="48">
        <v>0.1</v>
      </c>
      <c r="D21" s="7">
        <v>480.6</v>
      </c>
      <c r="E21" s="12">
        <f t="shared" si="0"/>
        <v>48.06</v>
      </c>
    </row>
    <row r="22" spans="1:5" ht="15">
      <c r="A22" s="31">
        <v>2</v>
      </c>
      <c r="B22" s="34" t="s">
        <v>9</v>
      </c>
      <c r="C22" s="27">
        <f>SUM(C23:C35)</f>
        <v>2.1762</v>
      </c>
      <c r="D22" s="7">
        <v>480.6</v>
      </c>
      <c r="E22" s="40">
        <f t="shared" si="0"/>
        <v>1045.88172</v>
      </c>
    </row>
    <row r="23" spans="1:5" ht="15">
      <c r="A23" s="30">
        <v>2.1</v>
      </c>
      <c r="B23" s="36" t="s">
        <v>10</v>
      </c>
      <c r="C23" s="28">
        <v>0.6191</v>
      </c>
      <c r="D23" s="39">
        <v>480.6</v>
      </c>
      <c r="E23" s="12">
        <f t="shared" si="0"/>
        <v>297.53946</v>
      </c>
    </row>
    <row r="24" spans="1:5" ht="15">
      <c r="A24" s="30">
        <v>2.2</v>
      </c>
      <c r="B24" s="36" t="s">
        <v>11</v>
      </c>
      <c r="C24" s="28">
        <v>0.2333</v>
      </c>
      <c r="D24" s="7">
        <v>480.6</v>
      </c>
      <c r="E24" s="12">
        <f t="shared" si="0"/>
        <v>112.12398</v>
      </c>
    </row>
    <row r="25" spans="1:5" ht="23.25">
      <c r="A25" s="30">
        <v>2.3</v>
      </c>
      <c r="B25" s="36" t="s">
        <v>12</v>
      </c>
      <c r="C25" s="28">
        <v>0.6167</v>
      </c>
      <c r="D25" s="7">
        <v>480.6</v>
      </c>
      <c r="E25" s="12">
        <f t="shared" si="0"/>
        <v>296.38602000000003</v>
      </c>
    </row>
    <row r="26" spans="1:5" ht="23.25">
      <c r="A26" s="30">
        <v>2.4</v>
      </c>
      <c r="B26" s="36" t="s">
        <v>38</v>
      </c>
      <c r="C26" s="28">
        <v>0.0334</v>
      </c>
      <c r="D26" s="7">
        <v>480.6</v>
      </c>
      <c r="E26" s="12">
        <f t="shared" si="0"/>
        <v>16.05204</v>
      </c>
    </row>
    <row r="27" spans="1:5" ht="15">
      <c r="A27" s="30">
        <v>2.5</v>
      </c>
      <c r="B27" s="36" t="s">
        <v>13</v>
      </c>
      <c r="C27" s="28">
        <v>0.2607</v>
      </c>
      <c r="D27" s="7">
        <v>480.6</v>
      </c>
      <c r="E27" s="12">
        <f t="shared" si="0"/>
        <v>125.29241999999999</v>
      </c>
    </row>
    <row r="28" spans="1:5" ht="15">
      <c r="A28" s="30">
        <v>2.6</v>
      </c>
      <c r="B28" s="36" t="s">
        <v>39</v>
      </c>
      <c r="C28" s="28">
        <v>0.0834</v>
      </c>
      <c r="D28" s="7">
        <v>480.6</v>
      </c>
      <c r="E28" s="12">
        <f t="shared" si="0"/>
        <v>40.082040000000006</v>
      </c>
    </row>
    <row r="29" spans="1:5" ht="23.25">
      <c r="A29" s="30">
        <v>2.7</v>
      </c>
      <c r="B29" s="36" t="s">
        <v>14</v>
      </c>
      <c r="C29" s="28">
        <v>0.0092</v>
      </c>
      <c r="D29" s="7">
        <v>480.6</v>
      </c>
      <c r="E29" s="12">
        <f t="shared" si="0"/>
        <v>4.42152</v>
      </c>
    </row>
    <row r="30" spans="1:5" ht="15">
      <c r="A30" s="30">
        <v>2.8</v>
      </c>
      <c r="B30" s="36" t="s">
        <v>137</v>
      </c>
      <c r="C30" s="28">
        <v>0.1347</v>
      </c>
      <c r="D30" s="7">
        <v>480.6</v>
      </c>
      <c r="E30" s="12">
        <f t="shared" si="0"/>
        <v>64.73682</v>
      </c>
    </row>
    <row r="31" spans="1:5" ht="15">
      <c r="A31" s="30">
        <v>2.9</v>
      </c>
      <c r="B31" s="36" t="s">
        <v>15</v>
      </c>
      <c r="C31" s="28">
        <v>0.0483</v>
      </c>
      <c r="D31" s="7">
        <v>480.6</v>
      </c>
      <c r="E31" s="12">
        <f t="shared" si="0"/>
        <v>23.21298</v>
      </c>
    </row>
    <row r="32" spans="1:5" ht="15">
      <c r="A32" s="37" t="s">
        <v>40</v>
      </c>
      <c r="B32" s="36" t="s">
        <v>16</v>
      </c>
      <c r="C32" s="28">
        <v>0.0144</v>
      </c>
      <c r="D32" s="7">
        <v>480.6</v>
      </c>
      <c r="E32" s="12">
        <f t="shared" si="0"/>
        <v>6.920640000000001</v>
      </c>
    </row>
    <row r="33" spans="1:5" ht="15">
      <c r="A33" s="30">
        <v>2.11</v>
      </c>
      <c r="B33" s="36" t="s">
        <v>17</v>
      </c>
      <c r="C33" s="28">
        <v>0.0542</v>
      </c>
      <c r="D33" s="7">
        <v>480.6</v>
      </c>
      <c r="E33" s="12">
        <f t="shared" si="0"/>
        <v>26.04852</v>
      </c>
    </row>
    <row r="34" spans="1:5" ht="15">
      <c r="A34" s="30">
        <v>2.12</v>
      </c>
      <c r="B34" s="36" t="s">
        <v>18</v>
      </c>
      <c r="C34" s="28">
        <v>0.049</v>
      </c>
      <c r="D34" s="7">
        <v>480.6</v>
      </c>
      <c r="E34" s="12">
        <f t="shared" si="0"/>
        <v>23.549400000000002</v>
      </c>
    </row>
    <row r="35" spans="1:5" ht="23.25">
      <c r="A35" s="30">
        <v>2.13</v>
      </c>
      <c r="B35" s="36" t="s">
        <v>138</v>
      </c>
      <c r="C35" s="28">
        <v>0.0198</v>
      </c>
      <c r="D35" s="7">
        <v>480.6</v>
      </c>
      <c r="E35" s="12">
        <f t="shared" si="0"/>
        <v>9.515880000000001</v>
      </c>
    </row>
    <row r="36" spans="1:5" ht="23.25">
      <c r="A36" s="31">
        <v>3</v>
      </c>
      <c r="B36" s="34" t="s">
        <v>19</v>
      </c>
      <c r="C36" s="27">
        <f>SUM(C37:C39)</f>
        <v>0</v>
      </c>
      <c r="D36" s="7">
        <v>480.6</v>
      </c>
      <c r="E36" s="40">
        <f t="shared" si="0"/>
        <v>0</v>
      </c>
    </row>
    <row r="37" spans="1:5" ht="15">
      <c r="A37" s="30">
        <v>3.1</v>
      </c>
      <c r="B37" s="36" t="s">
        <v>20</v>
      </c>
      <c r="C37" s="28"/>
      <c r="D37" s="7">
        <v>480.6</v>
      </c>
      <c r="E37" s="12"/>
    </row>
    <row r="38" spans="1:5" ht="15">
      <c r="A38" s="30">
        <v>3.2</v>
      </c>
      <c r="B38" s="36" t="s">
        <v>21</v>
      </c>
      <c r="C38" s="28"/>
      <c r="D38" s="39">
        <v>480.6</v>
      </c>
      <c r="E38" s="12"/>
    </row>
    <row r="39" spans="1:5" ht="15">
      <c r="A39" s="30">
        <v>3.3</v>
      </c>
      <c r="B39" s="36" t="s">
        <v>22</v>
      </c>
      <c r="C39" s="28"/>
      <c r="D39" s="7">
        <v>480.6</v>
      </c>
      <c r="E39" s="12"/>
    </row>
    <row r="40" spans="1:5" ht="23.25">
      <c r="A40" s="31">
        <v>4</v>
      </c>
      <c r="B40" s="34" t="s">
        <v>23</v>
      </c>
      <c r="C40" s="27">
        <f>SUM(C41:C47)</f>
        <v>2.8262796199999998</v>
      </c>
      <c r="D40" s="7">
        <v>480.6</v>
      </c>
      <c r="E40" s="40">
        <f t="shared" si="0"/>
        <v>1358.309985372</v>
      </c>
    </row>
    <row r="41" spans="1:5" ht="23.25">
      <c r="A41" s="30">
        <v>4.1</v>
      </c>
      <c r="B41" s="36" t="s">
        <v>41</v>
      </c>
      <c r="C41" s="28">
        <v>1.8294</v>
      </c>
      <c r="D41" s="7">
        <v>480.6</v>
      </c>
      <c r="E41" s="12">
        <f t="shared" si="0"/>
        <v>879.20964</v>
      </c>
    </row>
    <row r="42" spans="1:5" ht="15">
      <c r="A42" s="30">
        <v>4.2</v>
      </c>
      <c r="B42" s="36" t="s">
        <v>115</v>
      </c>
      <c r="C42" s="28">
        <f>C41*0.202</f>
        <v>0.3695388</v>
      </c>
      <c r="D42" s="7">
        <v>480.6</v>
      </c>
      <c r="E42" s="12">
        <f t="shared" si="0"/>
        <v>177.60034728000002</v>
      </c>
    </row>
    <row r="43" spans="1:5" ht="15">
      <c r="A43" s="30">
        <v>4.3</v>
      </c>
      <c r="B43" s="36" t="s">
        <v>24</v>
      </c>
      <c r="C43" s="28">
        <f>(C41+C42)*0.15</f>
        <v>0.32984082</v>
      </c>
      <c r="D43" s="7">
        <v>480.6</v>
      </c>
      <c r="E43" s="12">
        <f t="shared" si="0"/>
        <v>158.521498092</v>
      </c>
    </row>
    <row r="44" spans="1:5" ht="15">
      <c r="A44" s="30">
        <v>4.4</v>
      </c>
      <c r="B44" s="36" t="s">
        <v>139</v>
      </c>
      <c r="C44" s="28">
        <v>0.0157</v>
      </c>
      <c r="D44" s="39">
        <v>480.6</v>
      </c>
      <c r="E44" s="12">
        <f t="shared" si="0"/>
        <v>7.54542</v>
      </c>
    </row>
    <row r="45" spans="1:5" ht="15">
      <c r="A45" s="30">
        <v>4.5</v>
      </c>
      <c r="B45" s="36" t="s">
        <v>25</v>
      </c>
      <c r="C45" s="28">
        <v>0.0036000000000000003</v>
      </c>
      <c r="D45" s="7">
        <v>480.6</v>
      </c>
      <c r="E45" s="12">
        <f t="shared" si="0"/>
        <v>1.7301600000000001</v>
      </c>
    </row>
    <row r="46" spans="1:5" ht="15">
      <c r="A46" s="30">
        <v>4.6</v>
      </c>
      <c r="B46" s="36" t="s">
        <v>26</v>
      </c>
      <c r="C46" s="28">
        <v>0.083</v>
      </c>
      <c r="D46" s="7">
        <v>480.6</v>
      </c>
      <c r="E46" s="12">
        <f t="shared" si="0"/>
        <v>39.8898</v>
      </c>
    </row>
    <row r="47" spans="1:5" ht="15">
      <c r="A47" s="30">
        <v>4.7</v>
      </c>
      <c r="B47" s="36" t="s">
        <v>42</v>
      </c>
      <c r="C47" s="28">
        <v>0.1952</v>
      </c>
      <c r="D47" s="7">
        <v>480.6</v>
      </c>
      <c r="E47" s="12">
        <f t="shared" si="0"/>
        <v>93.81312000000001</v>
      </c>
    </row>
    <row r="48" spans="1:5" ht="15">
      <c r="A48" s="31">
        <v>5</v>
      </c>
      <c r="B48" s="34" t="s">
        <v>27</v>
      </c>
      <c r="C48" s="27">
        <f>SUM(C49:C52)</f>
        <v>1.1244524</v>
      </c>
      <c r="D48" s="7">
        <v>480.6</v>
      </c>
      <c r="E48" s="40">
        <f t="shared" si="0"/>
        <v>540.41182344</v>
      </c>
    </row>
    <row r="49" spans="1:5" ht="23.25">
      <c r="A49" s="30">
        <v>5.1</v>
      </c>
      <c r="B49" s="36" t="s">
        <v>43</v>
      </c>
      <c r="C49" s="28">
        <v>0.5562</v>
      </c>
      <c r="D49" s="7">
        <v>480.6</v>
      </c>
      <c r="E49" s="12">
        <f t="shared" si="0"/>
        <v>267.30972</v>
      </c>
    </row>
    <row r="50" spans="1:5" ht="15">
      <c r="A50" s="30">
        <v>5.2</v>
      </c>
      <c r="B50" s="36" t="s">
        <v>115</v>
      </c>
      <c r="C50" s="28">
        <f>C49*0.202</f>
        <v>0.11235240000000002</v>
      </c>
      <c r="D50" s="7">
        <v>480.6</v>
      </c>
      <c r="E50" s="12">
        <f t="shared" si="0"/>
        <v>53.99656344000001</v>
      </c>
    </row>
    <row r="51" spans="1:5" ht="15">
      <c r="A51" s="30">
        <v>5.3</v>
      </c>
      <c r="B51" s="36" t="s">
        <v>28</v>
      </c>
      <c r="C51" s="28">
        <v>0.1815</v>
      </c>
      <c r="D51" s="7">
        <v>480.6</v>
      </c>
      <c r="E51" s="12">
        <f t="shared" si="0"/>
        <v>87.2289</v>
      </c>
    </row>
    <row r="52" spans="1:5" ht="15">
      <c r="A52" s="30">
        <v>5.4</v>
      </c>
      <c r="B52" s="36" t="s">
        <v>29</v>
      </c>
      <c r="C52" s="28">
        <v>0.2744</v>
      </c>
      <c r="D52" s="7">
        <v>480.6</v>
      </c>
      <c r="E52" s="12">
        <f t="shared" si="0"/>
        <v>131.87664</v>
      </c>
    </row>
    <row r="53" spans="1:5" ht="15">
      <c r="A53" s="31">
        <v>6</v>
      </c>
      <c r="B53" s="34" t="s">
        <v>44</v>
      </c>
      <c r="C53" s="27">
        <f>C61*18.5%</f>
        <v>2.08495</v>
      </c>
      <c r="D53" s="39">
        <v>480.6</v>
      </c>
      <c r="E53" s="40">
        <f t="shared" si="0"/>
        <v>1002.0269700000001</v>
      </c>
    </row>
    <row r="54" spans="1:5" ht="15">
      <c r="A54" s="35">
        <v>6.1</v>
      </c>
      <c r="B54" s="34" t="s">
        <v>117</v>
      </c>
      <c r="C54" s="27">
        <f>C61*9.85%</f>
        <v>1.1100949999999998</v>
      </c>
      <c r="D54" s="7">
        <v>480.6</v>
      </c>
      <c r="E54" s="40">
        <f t="shared" si="0"/>
        <v>533.5116569999999</v>
      </c>
    </row>
    <row r="55" spans="1:5" ht="15">
      <c r="A55" s="31">
        <v>7</v>
      </c>
      <c r="B55" s="34" t="s">
        <v>30</v>
      </c>
      <c r="C55" s="27">
        <v>0.009</v>
      </c>
      <c r="D55" s="7">
        <v>480.6</v>
      </c>
      <c r="E55" s="40">
        <v>4.34</v>
      </c>
    </row>
    <row r="56" spans="1:5" ht="15">
      <c r="A56" s="31">
        <v>8</v>
      </c>
      <c r="B56" s="34" t="s">
        <v>31</v>
      </c>
      <c r="C56" s="29">
        <f>C55+C53+C48+C40+C36+C22+C11</f>
        <v>10.542565419999999</v>
      </c>
      <c r="D56" s="7">
        <v>480.6</v>
      </c>
      <c r="E56" s="40">
        <f>E11+E22+E36+E40+E48+E53+E55</f>
        <v>5066.771540852</v>
      </c>
    </row>
    <row r="57" spans="1:5" ht="15">
      <c r="A57" s="38">
        <v>9</v>
      </c>
      <c r="B57" s="36" t="s">
        <v>32</v>
      </c>
      <c r="C57" s="28">
        <v>0.6326</v>
      </c>
      <c r="D57" s="7">
        <v>480.6</v>
      </c>
      <c r="E57" s="12">
        <f t="shared" si="0"/>
        <v>304.02756000000005</v>
      </c>
    </row>
    <row r="58" spans="1:5" ht="15">
      <c r="A58" s="38">
        <v>10</v>
      </c>
      <c r="B58" s="36" t="s">
        <v>45</v>
      </c>
      <c r="C58" s="28">
        <v>0.0948</v>
      </c>
      <c r="D58" s="7">
        <v>480.6</v>
      </c>
      <c r="E58" s="12">
        <f>C58*D58</f>
        <v>45.56088</v>
      </c>
    </row>
    <row r="59" spans="1:5" ht="15">
      <c r="A59" s="31">
        <v>11</v>
      </c>
      <c r="B59" s="54" t="s">
        <v>33</v>
      </c>
      <c r="C59" s="27">
        <f>C56+C57+C58</f>
        <v>11.269965419999998</v>
      </c>
      <c r="D59" s="39">
        <v>480.6</v>
      </c>
      <c r="E59" s="40">
        <f>E56+E57+E58</f>
        <v>5416.359980852</v>
      </c>
    </row>
    <row r="60" ht="15">
      <c r="C60" s="58"/>
    </row>
    <row r="61" ht="15">
      <c r="C61" s="59">
        <v>11.27</v>
      </c>
    </row>
    <row r="63" spans="1:5" ht="31.5" customHeight="1" thickBot="1">
      <c r="A63" s="122" t="s">
        <v>140</v>
      </c>
      <c r="B63" s="123"/>
      <c r="C63" s="123"/>
      <c r="D63" s="123"/>
      <c r="E63" s="123"/>
    </row>
    <row r="64" spans="1:5" ht="15">
      <c r="A64" s="124" t="s">
        <v>92</v>
      </c>
      <c r="B64" s="124"/>
      <c r="C64" s="124"/>
      <c r="D64" s="124"/>
      <c r="E64" s="124"/>
    </row>
    <row r="66" spans="1:5" ht="15">
      <c r="A66" s="119" t="s">
        <v>1</v>
      </c>
      <c r="B66" s="119"/>
      <c r="C66" s="7"/>
      <c r="D66" s="7"/>
      <c r="E66" s="8">
        <v>480.6</v>
      </c>
    </row>
    <row r="67" spans="1:5" ht="15">
      <c r="A67" s="119" t="s">
        <v>2</v>
      </c>
      <c r="B67" s="119"/>
      <c r="C67" s="7"/>
      <c r="D67" s="7"/>
      <c r="E67" s="8">
        <v>11.27</v>
      </c>
    </row>
    <row r="68" spans="1:5" ht="15.75" customHeight="1">
      <c r="A68" s="127" t="s">
        <v>148</v>
      </c>
      <c r="B68" s="128"/>
      <c r="C68" s="7"/>
      <c r="D68" s="7"/>
      <c r="E68" s="13">
        <f>E66*E67</f>
        <v>5416.362</v>
      </c>
    </row>
    <row r="69" spans="1:5" ht="33.75" customHeight="1">
      <c r="A69" s="9" t="s">
        <v>35</v>
      </c>
      <c r="B69" s="10" t="s">
        <v>3</v>
      </c>
      <c r="C69" s="121" t="s">
        <v>34</v>
      </c>
      <c r="D69" s="121"/>
      <c r="E69" s="121"/>
    </row>
    <row r="70" spans="1:5" ht="23.25">
      <c r="A70" s="33">
        <v>1</v>
      </c>
      <c r="B70" s="34" t="s">
        <v>36</v>
      </c>
      <c r="C70" s="27">
        <f>SUM(C73:C80)</f>
        <v>2.8056694</v>
      </c>
      <c r="D70" s="39">
        <v>480.6</v>
      </c>
      <c r="E70" s="40">
        <f>C70*D70</f>
        <v>1348.4047136400002</v>
      </c>
    </row>
    <row r="71" spans="1:5" ht="15">
      <c r="A71" s="45"/>
      <c r="B71" s="46" t="s">
        <v>4</v>
      </c>
      <c r="C71" s="47"/>
      <c r="D71" s="7">
        <v>480.6</v>
      </c>
      <c r="E71" s="12"/>
    </row>
    <row r="72" spans="1:5" ht="15">
      <c r="A72" s="3">
        <v>1.1</v>
      </c>
      <c r="B72" s="4" t="s">
        <v>37</v>
      </c>
      <c r="C72" s="5">
        <f>C73+C74</f>
        <v>2.0647</v>
      </c>
      <c r="D72" s="7">
        <v>480.6</v>
      </c>
      <c r="E72" s="12">
        <f>C72*D72</f>
        <v>992.2948200000002</v>
      </c>
    </row>
    <row r="73" spans="1:5" ht="15">
      <c r="A73" s="2"/>
      <c r="B73" s="4" t="s">
        <v>5</v>
      </c>
      <c r="C73" s="6">
        <v>2.0647</v>
      </c>
      <c r="D73" s="7">
        <v>480.6</v>
      </c>
      <c r="E73" s="12">
        <f>C73*D73</f>
        <v>992.2948200000002</v>
      </c>
    </row>
    <row r="74" spans="1:5" ht="15">
      <c r="A74" s="2"/>
      <c r="B74" s="4" t="s">
        <v>6</v>
      </c>
      <c r="C74" s="6"/>
      <c r="D74" s="7">
        <v>480.6</v>
      </c>
      <c r="E74" s="12"/>
    </row>
    <row r="75" spans="1:5" ht="15">
      <c r="A75" s="2">
        <v>1.2</v>
      </c>
      <c r="B75" s="4" t="s">
        <v>115</v>
      </c>
      <c r="C75" s="6">
        <f>(C73+C74)*0.202</f>
        <v>0.4170694000000001</v>
      </c>
      <c r="D75" s="7">
        <v>480.6</v>
      </c>
      <c r="E75" s="12">
        <f>C75*D75</f>
        <v>200.44355364000006</v>
      </c>
    </row>
    <row r="76" spans="1:5" ht="23.25">
      <c r="A76" s="2">
        <v>1.3</v>
      </c>
      <c r="B76" s="4" t="s">
        <v>134</v>
      </c>
      <c r="C76" s="6">
        <v>0.0302</v>
      </c>
      <c r="D76" s="7">
        <v>480.6</v>
      </c>
      <c r="E76" s="12">
        <f>C76*D76</f>
        <v>14.514120000000002</v>
      </c>
    </row>
    <row r="77" spans="1:5" ht="15">
      <c r="A77" s="2">
        <v>1.4</v>
      </c>
      <c r="B77" s="36" t="s">
        <v>7</v>
      </c>
      <c r="C77" s="28"/>
      <c r="D77" s="7">
        <v>480.6</v>
      </c>
      <c r="E77" s="12"/>
    </row>
    <row r="78" spans="1:5" ht="15">
      <c r="A78" s="2">
        <v>1.5</v>
      </c>
      <c r="B78" s="36" t="s">
        <v>8</v>
      </c>
      <c r="C78" s="28">
        <v>0.0821</v>
      </c>
      <c r="D78" s="7">
        <v>480.6</v>
      </c>
      <c r="E78" s="12">
        <f aca="true" t="shared" si="1" ref="E78:E94">C78*D78</f>
        <v>39.457260000000005</v>
      </c>
    </row>
    <row r="79" spans="1:5" ht="15">
      <c r="A79" s="2">
        <v>1.6</v>
      </c>
      <c r="B79" s="36" t="s">
        <v>135</v>
      </c>
      <c r="C79" s="28">
        <v>0.1846</v>
      </c>
      <c r="D79" s="7">
        <v>480.6</v>
      </c>
      <c r="E79" s="12">
        <f t="shared" si="1"/>
        <v>88.71876</v>
      </c>
    </row>
    <row r="80" spans="1:5" ht="15">
      <c r="A80" s="2">
        <v>1.7</v>
      </c>
      <c r="B80" s="36" t="s">
        <v>136</v>
      </c>
      <c r="C80" s="48">
        <v>0.027</v>
      </c>
      <c r="D80" s="7">
        <v>480.6</v>
      </c>
      <c r="E80" s="12">
        <f t="shared" si="1"/>
        <v>12.9762</v>
      </c>
    </row>
    <row r="81" spans="1:5" ht="15">
      <c r="A81" s="31">
        <v>2</v>
      </c>
      <c r="B81" s="34" t="s">
        <v>9</v>
      </c>
      <c r="C81" s="27">
        <f>SUM(C82:C93)</f>
        <v>1.9616</v>
      </c>
      <c r="D81" s="7">
        <v>480.6</v>
      </c>
      <c r="E81" s="40">
        <f t="shared" si="1"/>
        <v>942.7449600000001</v>
      </c>
    </row>
    <row r="82" spans="1:5" ht="15">
      <c r="A82" s="30">
        <v>2.1</v>
      </c>
      <c r="B82" s="36" t="s">
        <v>10</v>
      </c>
      <c r="C82" s="28">
        <v>0.7985</v>
      </c>
      <c r="D82" s="39">
        <v>480.6</v>
      </c>
      <c r="E82" s="12">
        <f t="shared" si="1"/>
        <v>383.7591</v>
      </c>
    </row>
    <row r="83" spans="1:5" ht="15">
      <c r="A83" s="30">
        <v>2.2</v>
      </c>
      <c r="B83" s="36" t="s">
        <v>11</v>
      </c>
      <c r="C83" s="28">
        <v>0.3804</v>
      </c>
      <c r="D83" s="7">
        <v>480.6</v>
      </c>
      <c r="E83" s="12">
        <f t="shared" si="1"/>
        <v>182.82024</v>
      </c>
    </row>
    <row r="84" spans="1:5" ht="23.25">
      <c r="A84" s="30">
        <v>2.3</v>
      </c>
      <c r="B84" s="36" t="s">
        <v>38</v>
      </c>
      <c r="C84" s="28">
        <v>0.0213</v>
      </c>
      <c r="D84" s="7">
        <v>480.6</v>
      </c>
      <c r="E84" s="12">
        <f t="shared" si="1"/>
        <v>10.23678</v>
      </c>
    </row>
    <row r="85" spans="1:5" ht="15">
      <c r="A85" s="30">
        <v>2.4</v>
      </c>
      <c r="B85" s="36" t="s">
        <v>13</v>
      </c>
      <c r="C85" s="28">
        <v>0.28</v>
      </c>
      <c r="D85" s="7">
        <v>480.6</v>
      </c>
      <c r="E85" s="12">
        <f t="shared" si="1"/>
        <v>134.568</v>
      </c>
    </row>
    <row r="86" spans="1:5" ht="15">
      <c r="A86" s="30">
        <v>2.5</v>
      </c>
      <c r="B86" s="36" t="s">
        <v>39</v>
      </c>
      <c r="C86" s="28">
        <v>0.1254</v>
      </c>
      <c r="D86" s="7">
        <v>480.6</v>
      </c>
      <c r="E86" s="12">
        <f t="shared" si="1"/>
        <v>60.26724000000001</v>
      </c>
    </row>
    <row r="87" spans="1:5" ht="23.25">
      <c r="A87" s="30">
        <v>2.6</v>
      </c>
      <c r="B87" s="36" t="s">
        <v>14</v>
      </c>
      <c r="C87" s="28">
        <v>0.009</v>
      </c>
      <c r="D87" s="7">
        <v>480.6</v>
      </c>
      <c r="E87" s="12">
        <f t="shared" si="1"/>
        <v>4.3254</v>
      </c>
    </row>
    <row r="88" spans="1:5" ht="15">
      <c r="A88" s="30">
        <v>2.7</v>
      </c>
      <c r="B88" s="36" t="s">
        <v>137</v>
      </c>
      <c r="C88" s="28">
        <v>0.1996</v>
      </c>
      <c r="D88" s="7">
        <v>480.6</v>
      </c>
      <c r="E88" s="12">
        <f t="shared" si="1"/>
        <v>95.92776</v>
      </c>
    </row>
    <row r="89" spans="1:5" ht="15">
      <c r="A89" s="30">
        <v>2.8</v>
      </c>
      <c r="B89" s="36" t="s">
        <v>15</v>
      </c>
      <c r="C89" s="28">
        <v>0.038</v>
      </c>
      <c r="D89" s="7">
        <v>480.6</v>
      </c>
      <c r="E89" s="12">
        <f t="shared" si="1"/>
        <v>18.262800000000002</v>
      </c>
    </row>
    <row r="90" spans="1:5" ht="15">
      <c r="A90" s="37" t="s">
        <v>150</v>
      </c>
      <c r="B90" s="36" t="s">
        <v>16</v>
      </c>
      <c r="C90" s="28">
        <v>0.0144</v>
      </c>
      <c r="D90" s="7">
        <v>480.6</v>
      </c>
      <c r="E90" s="12">
        <f t="shared" si="1"/>
        <v>6.920640000000001</v>
      </c>
    </row>
    <row r="91" spans="1:5" ht="15">
      <c r="A91" s="30">
        <v>2.1</v>
      </c>
      <c r="B91" s="36" t="s">
        <v>17</v>
      </c>
      <c r="C91" s="28">
        <v>0.0262</v>
      </c>
      <c r="D91" s="7">
        <v>480.6</v>
      </c>
      <c r="E91" s="12">
        <f t="shared" si="1"/>
        <v>12.59172</v>
      </c>
    </row>
    <row r="92" spans="1:5" ht="15">
      <c r="A92" s="30">
        <v>2.11</v>
      </c>
      <c r="B92" s="36" t="s">
        <v>18</v>
      </c>
      <c r="C92" s="28">
        <v>0.049</v>
      </c>
      <c r="D92" s="7">
        <v>480.6</v>
      </c>
      <c r="E92" s="12">
        <f t="shared" si="1"/>
        <v>23.549400000000002</v>
      </c>
    </row>
    <row r="93" spans="1:5" ht="23.25">
      <c r="A93" s="30">
        <v>2.12</v>
      </c>
      <c r="B93" s="36" t="s">
        <v>138</v>
      </c>
      <c r="C93" s="28">
        <v>0.0198</v>
      </c>
      <c r="D93" s="7">
        <v>480.6</v>
      </c>
      <c r="E93" s="12">
        <f t="shared" si="1"/>
        <v>9.515880000000001</v>
      </c>
    </row>
    <row r="94" spans="1:5" ht="23.25">
      <c r="A94" s="31">
        <v>3</v>
      </c>
      <c r="B94" s="34" t="s">
        <v>19</v>
      </c>
      <c r="C94" s="27">
        <f>SUM(C95:C97)</f>
        <v>0</v>
      </c>
      <c r="D94" s="7">
        <v>480.6</v>
      </c>
      <c r="E94" s="40">
        <f t="shared" si="1"/>
        <v>0</v>
      </c>
    </row>
    <row r="95" spans="1:5" ht="15">
      <c r="A95" s="30">
        <v>3.1</v>
      </c>
      <c r="B95" s="36" t="s">
        <v>20</v>
      </c>
      <c r="C95" s="28"/>
      <c r="D95" s="7">
        <v>480.6</v>
      </c>
      <c r="E95" s="12"/>
    </row>
    <row r="96" spans="1:5" ht="15">
      <c r="A96" s="30">
        <v>3.2</v>
      </c>
      <c r="B96" s="36" t="s">
        <v>21</v>
      </c>
      <c r="C96" s="28"/>
      <c r="D96" s="39">
        <v>480.6</v>
      </c>
      <c r="E96" s="12"/>
    </row>
    <row r="97" spans="1:5" ht="15">
      <c r="A97" s="30">
        <v>3.3</v>
      </c>
      <c r="B97" s="36" t="s">
        <v>22</v>
      </c>
      <c r="C97" s="28"/>
      <c r="D97" s="7">
        <v>480.6</v>
      </c>
      <c r="E97" s="12"/>
    </row>
    <row r="98" spans="1:5" ht="23.25">
      <c r="A98" s="31">
        <v>4</v>
      </c>
      <c r="B98" s="34" t="s">
        <v>23</v>
      </c>
      <c r="C98" s="27">
        <f>SUM(C99:C105)</f>
        <v>2.9745</v>
      </c>
      <c r="D98" s="7">
        <v>480.6</v>
      </c>
      <c r="E98" s="40">
        <f aca="true" t="shared" si="2" ref="E98:E112">C98*D98</f>
        <v>1429.5447</v>
      </c>
    </row>
    <row r="99" spans="1:5" ht="23.25">
      <c r="A99" s="30">
        <v>4.1</v>
      </c>
      <c r="B99" s="36" t="s">
        <v>41</v>
      </c>
      <c r="C99" s="28">
        <v>1.9848</v>
      </c>
      <c r="D99" s="7">
        <v>480.6</v>
      </c>
      <c r="E99" s="12">
        <f t="shared" si="2"/>
        <v>953.89488</v>
      </c>
    </row>
    <row r="100" spans="1:5" ht="15">
      <c r="A100" s="30">
        <v>4.2</v>
      </c>
      <c r="B100" s="36" t="s">
        <v>115</v>
      </c>
      <c r="C100" s="28">
        <v>0.4009</v>
      </c>
      <c r="D100" s="7">
        <v>480.6</v>
      </c>
      <c r="E100" s="12">
        <f t="shared" si="2"/>
        <v>192.67254</v>
      </c>
    </row>
    <row r="101" spans="1:5" ht="15">
      <c r="A101" s="30">
        <v>4.3</v>
      </c>
      <c r="B101" s="36" t="s">
        <v>24</v>
      </c>
      <c r="C101" s="28">
        <v>0.2753</v>
      </c>
      <c r="D101" s="7">
        <v>480.6</v>
      </c>
      <c r="E101" s="12">
        <f t="shared" si="2"/>
        <v>132.30918</v>
      </c>
    </row>
    <row r="102" spans="1:5" ht="15">
      <c r="A102" s="30">
        <v>4.4</v>
      </c>
      <c r="B102" s="36" t="s">
        <v>139</v>
      </c>
      <c r="C102" s="28">
        <v>0.0383</v>
      </c>
      <c r="D102" s="39">
        <v>480.6</v>
      </c>
      <c r="E102" s="12">
        <f t="shared" si="2"/>
        <v>18.40698</v>
      </c>
    </row>
    <row r="103" spans="1:5" ht="15">
      <c r="A103" s="30">
        <v>4.5</v>
      </c>
      <c r="B103" s="36" t="s">
        <v>25</v>
      </c>
      <c r="C103" s="28">
        <v>0.0012</v>
      </c>
      <c r="D103" s="7">
        <v>480.6</v>
      </c>
      <c r="E103" s="12">
        <f t="shared" si="2"/>
        <v>0.57672</v>
      </c>
    </row>
    <row r="104" spans="1:5" ht="15">
      <c r="A104" s="30">
        <v>4.6</v>
      </c>
      <c r="B104" s="36" t="s">
        <v>26</v>
      </c>
      <c r="C104" s="28">
        <v>0.0819</v>
      </c>
      <c r="D104" s="7">
        <v>480.6</v>
      </c>
      <c r="E104" s="12">
        <f t="shared" si="2"/>
        <v>39.36114</v>
      </c>
    </row>
    <row r="105" spans="1:5" ht="15">
      <c r="A105" s="30">
        <v>4.7</v>
      </c>
      <c r="B105" s="36" t="s">
        <v>42</v>
      </c>
      <c r="C105" s="28">
        <v>0.1921</v>
      </c>
      <c r="D105" s="7">
        <v>480.6</v>
      </c>
      <c r="E105" s="12">
        <f t="shared" si="2"/>
        <v>92.32326</v>
      </c>
    </row>
    <row r="106" spans="1:5" ht="15">
      <c r="A106" s="31">
        <v>5</v>
      </c>
      <c r="B106" s="34" t="s">
        <v>27</v>
      </c>
      <c r="C106" s="27">
        <f>SUM(C107:C110)</f>
        <v>1.1439000000000001</v>
      </c>
      <c r="D106" s="7">
        <v>480.6</v>
      </c>
      <c r="E106" s="40">
        <f t="shared" si="2"/>
        <v>549.7583400000001</v>
      </c>
    </row>
    <row r="107" spans="1:5" ht="23.25">
      <c r="A107" s="30">
        <v>5.1</v>
      </c>
      <c r="B107" s="36" t="s">
        <v>43</v>
      </c>
      <c r="C107" s="28">
        <v>0.5794</v>
      </c>
      <c r="D107" s="7">
        <v>480.6</v>
      </c>
      <c r="E107" s="12">
        <f t="shared" si="2"/>
        <v>278.45964000000004</v>
      </c>
    </row>
    <row r="108" spans="1:5" ht="15">
      <c r="A108" s="30">
        <v>5.2</v>
      </c>
      <c r="B108" s="36" t="s">
        <v>115</v>
      </c>
      <c r="C108" s="28">
        <v>0.117</v>
      </c>
      <c r="D108" s="7">
        <v>480.6</v>
      </c>
      <c r="E108" s="12">
        <f t="shared" si="2"/>
        <v>56.2302</v>
      </c>
    </row>
    <row r="109" spans="1:5" ht="15">
      <c r="A109" s="30">
        <v>5.3</v>
      </c>
      <c r="B109" s="36" t="s">
        <v>28</v>
      </c>
      <c r="C109" s="28">
        <v>0.1618</v>
      </c>
      <c r="D109" s="7">
        <v>480.6</v>
      </c>
      <c r="E109" s="12">
        <f t="shared" si="2"/>
        <v>77.76108</v>
      </c>
    </row>
    <row r="110" spans="1:5" ht="15">
      <c r="A110" s="30">
        <v>5.4</v>
      </c>
      <c r="B110" s="36" t="s">
        <v>29</v>
      </c>
      <c r="C110" s="28">
        <v>0.2857</v>
      </c>
      <c r="D110" s="7">
        <v>480.6</v>
      </c>
      <c r="E110" s="12">
        <f t="shared" si="2"/>
        <v>137.30742</v>
      </c>
    </row>
    <row r="111" spans="1:5" ht="15">
      <c r="A111" s="31">
        <v>6</v>
      </c>
      <c r="B111" s="34" t="s">
        <v>44</v>
      </c>
      <c r="C111" s="27">
        <v>2.1347</v>
      </c>
      <c r="D111" s="39">
        <v>480.6</v>
      </c>
      <c r="E111" s="40">
        <f t="shared" si="2"/>
        <v>1025.9368200000001</v>
      </c>
    </row>
    <row r="112" spans="1:5" ht="15">
      <c r="A112" s="35">
        <v>6.1</v>
      </c>
      <c r="B112" s="34" t="s">
        <v>117</v>
      </c>
      <c r="C112" s="27">
        <f>C119*9.85%</f>
        <v>1.1100949999999998</v>
      </c>
      <c r="D112" s="7">
        <v>480.6</v>
      </c>
      <c r="E112" s="40">
        <f t="shared" si="2"/>
        <v>533.5116569999999</v>
      </c>
    </row>
    <row r="113" spans="1:5" ht="15">
      <c r="A113" s="31">
        <v>7</v>
      </c>
      <c r="B113" s="34" t="s">
        <v>30</v>
      </c>
      <c r="C113" s="27">
        <v>0.009</v>
      </c>
      <c r="D113" s="7">
        <v>480.6</v>
      </c>
      <c r="E113" s="40">
        <v>4.34</v>
      </c>
    </row>
    <row r="114" spans="1:5" ht="15">
      <c r="A114" s="31">
        <v>8</v>
      </c>
      <c r="B114" s="34" t="s">
        <v>31</v>
      </c>
      <c r="C114" s="29">
        <f>C113+C111+C106+C98+C94+C81+C70</f>
        <v>11.0293694</v>
      </c>
      <c r="D114" s="7">
        <v>480.6</v>
      </c>
      <c r="E114" s="40">
        <f>E70+E81+E94+E98+E106+E111+E113</f>
        <v>5300.72953364</v>
      </c>
    </row>
    <row r="115" spans="1:5" ht="15">
      <c r="A115" s="38">
        <v>9</v>
      </c>
      <c r="B115" s="36" t="s">
        <v>32</v>
      </c>
      <c r="C115" s="28">
        <v>0.1152</v>
      </c>
      <c r="D115" s="7">
        <v>480.6</v>
      </c>
      <c r="E115" s="12">
        <f>C115*D115</f>
        <v>55.365120000000005</v>
      </c>
    </row>
    <row r="116" spans="1:5" ht="15">
      <c r="A116" s="38">
        <v>10</v>
      </c>
      <c r="B116" s="36" t="s">
        <v>45</v>
      </c>
      <c r="C116" s="51">
        <v>0.1254</v>
      </c>
      <c r="D116" s="7">
        <v>480.6</v>
      </c>
      <c r="E116" s="12">
        <f>C116*D116</f>
        <v>60.26724000000001</v>
      </c>
    </row>
    <row r="117" spans="1:5" ht="15">
      <c r="A117" s="31">
        <v>11</v>
      </c>
      <c r="B117" s="54" t="s">
        <v>33</v>
      </c>
      <c r="C117" s="27">
        <f>C114+C115+C116</f>
        <v>11.2699694</v>
      </c>
      <c r="D117" s="39">
        <v>480.6</v>
      </c>
      <c r="E117" s="40">
        <f>E114+E115+E116</f>
        <v>5416.361893640001</v>
      </c>
    </row>
    <row r="118" ht="15">
      <c r="C118" s="94"/>
    </row>
    <row r="119" ht="15">
      <c r="C119" s="91">
        <v>11.27</v>
      </c>
    </row>
    <row r="122" spans="2:5" ht="15">
      <c r="B122" t="s">
        <v>160</v>
      </c>
      <c r="E122" s="110" t="s">
        <v>161</v>
      </c>
    </row>
  </sheetData>
  <sheetProtection/>
  <mergeCells count="13">
    <mergeCell ref="A8:B8"/>
    <mergeCell ref="A9:B9"/>
    <mergeCell ref="C10:E10"/>
    <mergeCell ref="C69:E69"/>
    <mergeCell ref="A64:E64"/>
    <mergeCell ref="A66:B66"/>
    <mergeCell ref="A67:B67"/>
    <mergeCell ref="A68:B68"/>
    <mergeCell ref="A1:E1"/>
    <mergeCell ref="A3:E3"/>
    <mergeCell ref="A5:E5"/>
    <mergeCell ref="A7:B7"/>
    <mergeCell ref="A63:E63"/>
  </mergeCells>
  <hyperlinks>
    <hyperlink ref="A3:E3" location="ГЛАВНАЯ!A1" display="Вернуться на главную страницу к списку домов"/>
  </hyperlink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22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7.57421875" style="0" customWidth="1"/>
    <col min="3" max="3" width="19.8515625" style="0" hidden="1" customWidth="1"/>
    <col min="4" max="4" width="21.00390625" style="0" hidden="1" customWidth="1"/>
    <col min="5" max="5" width="28.7109375" style="0" customWidth="1"/>
  </cols>
  <sheetData>
    <row r="1" spans="1:5" ht="49.5" customHeight="1" thickBot="1">
      <c r="A1" s="122" t="s">
        <v>140</v>
      </c>
      <c r="B1" s="123"/>
      <c r="C1" s="123"/>
      <c r="D1" s="123"/>
      <c r="E1" s="123"/>
    </row>
    <row r="3" spans="1:5" ht="15">
      <c r="A3" s="126" t="s">
        <v>86</v>
      </c>
      <c r="B3" s="126"/>
      <c r="C3" s="126"/>
      <c r="D3" s="126"/>
      <c r="E3" s="126"/>
    </row>
    <row r="5" spans="1:5" ht="15">
      <c r="A5" s="124" t="s">
        <v>93</v>
      </c>
      <c r="B5" s="124"/>
      <c r="C5" s="124"/>
      <c r="D5" s="124"/>
      <c r="E5" s="124"/>
    </row>
    <row r="7" spans="1:5" ht="15">
      <c r="A7" s="119" t="s">
        <v>1</v>
      </c>
      <c r="B7" s="119"/>
      <c r="C7" s="7"/>
      <c r="D7" s="7"/>
      <c r="E7" s="8">
        <v>545.3</v>
      </c>
    </row>
    <row r="8" spans="1:5" ht="15">
      <c r="A8" s="119" t="s">
        <v>2</v>
      </c>
      <c r="B8" s="119"/>
      <c r="C8" s="7"/>
      <c r="D8" s="7"/>
      <c r="E8" s="8">
        <v>11.27</v>
      </c>
    </row>
    <row r="9" spans="1:5" ht="15">
      <c r="A9" s="127" t="s">
        <v>147</v>
      </c>
      <c r="B9" s="128"/>
      <c r="C9" s="7"/>
      <c r="D9" s="7"/>
      <c r="E9" s="13">
        <f>E7*E8</f>
        <v>6145.530999999999</v>
      </c>
    </row>
    <row r="10" spans="1:5" ht="42" customHeight="1">
      <c r="A10" s="9" t="s">
        <v>35</v>
      </c>
      <c r="B10" s="10" t="s">
        <v>3</v>
      </c>
      <c r="C10" s="121" t="s">
        <v>34</v>
      </c>
      <c r="D10" s="121"/>
      <c r="E10" s="121"/>
    </row>
    <row r="11" spans="1:5" ht="15">
      <c r="A11" s="33">
        <v>1</v>
      </c>
      <c r="B11" s="34" t="s">
        <v>36</v>
      </c>
      <c r="C11" s="27">
        <f>SUM(C14:C21)</f>
        <v>2.3216834</v>
      </c>
      <c r="D11" s="7">
        <v>545.3</v>
      </c>
      <c r="E11" s="40">
        <f>C11*D11</f>
        <v>1266.0139580199998</v>
      </c>
    </row>
    <row r="12" spans="1:5" ht="15">
      <c r="A12" s="45"/>
      <c r="B12" s="46" t="s">
        <v>4</v>
      </c>
      <c r="C12" s="47"/>
      <c r="D12" s="7">
        <v>545.3</v>
      </c>
      <c r="E12" s="12"/>
    </row>
    <row r="13" spans="1:5" ht="15">
      <c r="A13" s="3">
        <v>1.1</v>
      </c>
      <c r="B13" s="4" t="s">
        <v>37</v>
      </c>
      <c r="C13" s="5">
        <f>C14+C15</f>
        <v>1.6717</v>
      </c>
      <c r="D13" s="7">
        <v>545.3</v>
      </c>
      <c r="E13" s="12">
        <f aca="true" t="shared" si="0" ref="E13:E58">C13*D13</f>
        <v>911.57801</v>
      </c>
    </row>
    <row r="14" spans="1:5" ht="15">
      <c r="A14" s="2"/>
      <c r="B14" s="4" t="s">
        <v>5</v>
      </c>
      <c r="C14" s="6">
        <v>1.6717</v>
      </c>
      <c r="D14" s="7">
        <v>545.3</v>
      </c>
      <c r="E14" s="12">
        <f t="shared" si="0"/>
        <v>911.57801</v>
      </c>
    </row>
    <row r="15" spans="1:5" ht="15">
      <c r="A15" s="2"/>
      <c r="B15" s="4" t="s">
        <v>6</v>
      </c>
      <c r="C15" s="6"/>
      <c r="D15" s="7">
        <v>545.3</v>
      </c>
      <c r="E15" s="12"/>
    </row>
    <row r="16" spans="1:5" ht="15">
      <c r="A16" s="2">
        <v>1.2</v>
      </c>
      <c r="B16" s="4" t="s">
        <v>115</v>
      </c>
      <c r="C16" s="6">
        <f>(C14+C15)*0.202</f>
        <v>0.3376834</v>
      </c>
      <c r="D16" s="7">
        <v>545.3</v>
      </c>
      <c r="E16" s="12">
        <f t="shared" si="0"/>
        <v>184.13875801999998</v>
      </c>
    </row>
    <row r="17" spans="1:5" ht="23.25">
      <c r="A17" s="2">
        <v>1.3</v>
      </c>
      <c r="B17" s="4" t="s">
        <v>134</v>
      </c>
      <c r="C17" s="6">
        <v>0.0143</v>
      </c>
      <c r="D17" s="7">
        <v>545.3</v>
      </c>
      <c r="E17" s="12">
        <f t="shared" si="0"/>
        <v>7.797789999999999</v>
      </c>
    </row>
    <row r="18" spans="1:5" ht="15">
      <c r="A18" s="2">
        <v>1.4</v>
      </c>
      <c r="B18" s="36" t="s">
        <v>7</v>
      </c>
      <c r="C18" s="28"/>
      <c r="D18" s="7">
        <v>545.3</v>
      </c>
      <c r="E18" s="12"/>
    </row>
    <row r="19" spans="1:5" ht="15">
      <c r="A19" s="2">
        <v>1.5</v>
      </c>
      <c r="B19" s="36" t="s">
        <v>8</v>
      </c>
      <c r="C19" s="28">
        <v>0.0816</v>
      </c>
      <c r="D19" s="7">
        <v>545.3</v>
      </c>
      <c r="E19" s="12">
        <f t="shared" si="0"/>
        <v>44.49648</v>
      </c>
    </row>
    <row r="20" spans="1:5" ht="15">
      <c r="A20" s="2">
        <v>1.6</v>
      </c>
      <c r="B20" s="36" t="s">
        <v>135</v>
      </c>
      <c r="C20" s="28">
        <v>0.1164</v>
      </c>
      <c r="D20" s="7">
        <v>545.3</v>
      </c>
      <c r="E20" s="12">
        <f t="shared" si="0"/>
        <v>63.472919999999995</v>
      </c>
    </row>
    <row r="21" spans="1:5" ht="15">
      <c r="A21" s="2">
        <v>1.7</v>
      </c>
      <c r="B21" s="36" t="s">
        <v>136</v>
      </c>
      <c r="C21" s="48">
        <v>0.1</v>
      </c>
      <c r="D21" s="7">
        <v>545.3</v>
      </c>
      <c r="E21" s="12">
        <f t="shared" si="0"/>
        <v>54.53</v>
      </c>
    </row>
    <row r="22" spans="1:5" ht="15">
      <c r="A22" s="31">
        <v>2</v>
      </c>
      <c r="B22" s="34" t="s">
        <v>9</v>
      </c>
      <c r="C22" s="27">
        <f>SUM(C23:C35)</f>
        <v>2.1762</v>
      </c>
      <c r="D22" s="7">
        <v>545.3</v>
      </c>
      <c r="E22" s="40">
        <f t="shared" si="0"/>
        <v>1186.68186</v>
      </c>
    </row>
    <row r="23" spans="1:5" ht="15">
      <c r="A23" s="30">
        <v>2.1</v>
      </c>
      <c r="B23" s="36" t="s">
        <v>10</v>
      </c>
      <c r="C23" s="28">
        <v>0.6191</v>
      </c>
      <c r="D23" s="7">
        <v>545.3</v>
      </c>
      <c r="E23" s="12">
        <f t="shared" si="0"/>
        <v>337.59522999999996</v>
      </c>
    </row>
    <row r="24" spans="1:5" ht="15">
      <c r="A24" s="30">
        <v>2.2</v>
      </c>
      <c r="B24" s="36" t="s">
        <v>11</v>
      </c>
      <c r="C24" s="28">
        <v>0.2333</v>
      </c>
      <c r="D24" s="7">
        <v>545.3</v>
      </c>
      <c r="E24" s="12">
        <f t="shared" si="0"/>
        <v>127.21848999999999</v>
      </c>
    </row>
    <row r="25" spans="1:5" ht="15">
      <c r="A25" s="30">
        <v>2.3</v>
      </c>
      <c r="B25" s="36" t="s">
        <v>12</v>
      </c>
      <c r="C25" s="28">
        <v>0.6167</v>
      </c>
      <c r="D25" s="7">
        <v>545.3</v>
      </c>
      <c r="E25" s="12">
        <f t="shared" si="0"/>
        <v>336.28650999999996</v>
      </c>
    </row>
    <row r="26" spans="1:5" ht="15">
      <c r="A26" s="30">
        <v>2.4</v>
      </c>
      <c r="B26" s="36" t="s">
        <v>38</v>
      </c>
      <c r="C26" s="28">
        <v>0.0334</v>
      </c>
      <c r="D26" s="7">
        <v>545.3</v>
      </c>
      <c r="E26" s="12">
        <f t="shared" si="0"/>
        <v>18.213019999999997</v>
      </c>
    </row>
    <row r="27" spans="1:5" ht="15">
      <c r="A27" s="30">
        <v>2.5</v>
      </c>
      <c r="B27" s="36" t="s">
        <v>13</v>
      </c>
      <c r="C27" s="28">
        <v>0.2607</v>
      </c>
      <c r="D27" s="7">
        <v>545.3</v>
      </c>
      <c r="E27" s="12">
        <f t="shared" si="0"/>
        <v>142.15971</v>
      </c>
    </row>
    <row r="28" spans="1:5" ht="15">
      <c r="A28" s="30">
        <v>2.6</v>
      </c>
      <c r="B28" s="36" t="s">
        <v>39</v>
      </c>
      <c r="C28" s="28">
        <v>0.0834</v>
      </c>
      <c r="D28" s="7">
        <v>545.3</v>
      </c>
      <c r="E28" s="12">
        <f t="shared" si="0"/>
        <v>45.47802</v>
      </c>
    </row>
    <row r="29" spans="1:5" ht="23.25">
      <c r="A29" s="30">
        <v>2.7</v>
      </c>
      <c r="B29" s="36" t="s">
        <v>14</v>
      </c>
      <c r="C29" s="28">
        <v>0.0092</v>
      </c>
      <c r="D29" s="7">
        <v>545.3</v>
      </c>
      <c r="E29" s="12">
        <f t="shared" si="0"/>
        <v>5.01676</v>
      </c>
    </row>
    <row r="30" spans="1:5" ht="15">
      <c r="A30" s="30">
        <v>2.8</v>
      </c>
      <c r="B30" s="36" t="s">
        <v>137</v>
      </c>
      <c r="C30" s="28">
        <v>0.1347</v>
      </c>
      <c r="D30" s="7">
        <v>545.3</v>
      </c>
      <c r="E30" s="12">
        <f t="shared" si="0"/>
        <v>73.45190999999998</v>
      </c>
    </row>
    <row r="31" spans="1:5" ht="15">
      <c r="A31" s="30">
        <v>2.9</v>
      </c>
      <c r="B31" s="36" t="s">
        <v>15</v>
      </c>
      <c r="C31" s="28">
        <v>0.0483</v>
      </c>
      <c r="D31" s="7">
        <v>545.3</v>
      </c>
      <c r="E31" s="12">
        <f t="shared" si="0"/>
        <v>26.337989999999998</v>
      </c>
    </row>
    <row r="32" spans="1:5" ht="15">
      <c r="A32" s="37" t="s">
        <v>40</v>
      </c>
      <c r="B32" s="36" t="s">
        <v>16</v>
      </c>
      <c r="C32" s="28">
        <v>0.0144</v>
      </c>
      <c r="D32" s="7">
        <v>545.3</v>
      </c>
      <c r="E32" s="12">
        <f t="shared" si="0"/>
        <v>7.852319999999999</v>
      </c>
    </row>
    <row r="33" spans="1:5" ht="15">
      <c r="A33" s="30">
        <v>2.11</v>
      </c>
      <c r="B33" s="36" t="s">
        <v>17</v>
      </c>
      <c r="C33" s="28">
        <v>0.0542</v>
      </c>
      <c r="D33" s="7">
        <v>545.3</v>
      </c>
      <c r="E33" s="12">
        <f t="shared" si="0"/>
        <v>29.555259999999997</v>
      </c>
    </row>
    <row r="34" spans="1:5" ht="15">
      <c r="A34" s="30">
        <v>2.12</v>
      </c>
      <c r="B34" s="36" t="s">
        <v>18</v>
      </c>
      <c r="C34" s="28">
        <v>0.049</v>
      </c>
      <c r="D34" s="7">
        <v>545.3</v>
      </c>
      <c r="E34" s="12">
        <f t="shared" si="0"/>
        <v>26.7197</v>
      </c>
    </row>
    <row r="35" spans="1:5" ht="23.25">
      <c r="A35" s="30">
        <v>2.13</v>
      </c>
      <c r="B35" s="36" t="s">
        <v>138</v>
      </c>
      <c r="C35" s="28">
        <v>0.0198</v>
      </c>
      <c r="D35" s="7">
        <v>545.3</v>
      </c>
      <c r="E35" s="12">
        <f t="shared" si="0"/>
        <v>10.79694</v>
      </c>
    </row>
    <row r="36" spans="1:5" ht="23.25">
      <c r="A36" s="31">
        <v>3</v>
      </c>
      <c r="B36" s="34" t="s">
        <v>19</v>
      </c>
      <c r="C36" s="27">
        <f>SUM(C37:C39)</f>
        <v>0</v>
      </c>
      <c r="D36" s="7">
        <v>545.3</v>
      </c>
      <c r="E36" s="40">
        <f t="shared" si="0"/>
        <v>0</v>
      </c>
    </row>
    <row r="37" spans="1:5" ht="15">
      <c r="A37" s="30">
        <v>3.1</v>
      </c>
      <c r="B37" s="36" t="s">
        <v>20</v>
      </c>
      <c r="C37" s="28"/>
      <c r="D37" s="7">
        <v>545.3</v>
      </c>
      <c r="E37" s="12"/>
    </row>
    <row r="38" spans="1:5" ht="15">
      <c r="A38" s="30">
        <v>3.2</v>
      </c>
      <c r="B38" s="36" t="s">
        <v>21</v>
      </c>
      <c r="C38" s="28"/>
      <c r="D38" s="7">
        <v>545.3</v>
      </c>
      <c r="E38" s="12"/>
    </row>
    <row r="39" spans="1:5" ht="15">
      <c r="A39" s="30">
        <v>3.3</v>
      </c>
      <c r="B39" s="36" t="s">
        <v>22</v>
      </c>
      <c r="C39" s="28"/>
      <c r="D39" s="7">
        <v>545.3</v>
      </c>
      <c r="E39" s="12"/>
    </row>
    <row r="40" spans="1:5" ht="15">
      <c r="A40" s="31">
        <v>4</v>
      </c>
      <c r="B40" s="34" t="s">
        <v>23</v>
      </c>
      <c r="C40" s="27">
        <f>SUM(C41:C47)</f>
        <v>2.8262796199999998</v>
      </c>
      <c r="D40" s="7">
        <v>545.3</v>
      </c>
      <c r="E40" s="40">
        <f t="shared" si="0"/>
        <v>1541.1702767859997</v>
      </c>
    </row>
    <row r="41" spans="1:5" ht="23.25">
      <c r="A41" s="30">
        <v>4.1</v>
      </c>
      <c r="B41" s="36" t="s">
        <v>41</v>
      </c>
      <c r="C41" s="28">
        <v>1.8294</v>
      </c>
      <c r="D41" s="7">
        <v>545.3</v>
      </c>
      <c r="E41" s="12">
        <f t="shared" si="0"/>
        <v>997.5718199999999</v>
      </c>
    </row>
    <row r="42" spans="1:5" ht="15">
      <c r="A42" s="30">
        <v>4.2</v>
      </c>
      <c r="B42" s="36" t="s">
        <v>115</v>
      </c>
      <c r="C42" s="28">
        <f>C41*0.202</f>
        <v>0.3695388</v>
      </c>
      <c r="D42" s="7">
        <v>545.3</v>
      </c>
      <c r="E42" s="12">
        <f t="shared" si="0"/>
        <v>201.50950763999998</v>
      </c>
    </row>
    <row r="43" spans="1:5" ht="15">
      <c r="A43" s="30">
        <v>4.3</v>
      </c>
      <c r="B43" s="36" t="s">
        <v>24</v>
      </c>
      <c r="C43" s="28">
        <f>(C41+C42)*0.15</f>
        <v>0.32984082</v>
      </c>
      <c r="D43" s="7">
        <v>545.3</v>
      </c>
      <c r="E43" s="12">
        <f t="shared" si="0"/>
        <v>179.86219914599997</v>
      </c>
    </row>
    <row r="44" spans="1:5" ht="15">
      <c r="A44" s="30">
        <v>4.4</v>
      </c>
      <c r="B44" s="36" t="s">
        <v>139</v>
      </c>
      <c r="C44" s="28">
        <v>0.0157</v>
      </c>
      <c r="D44" s="7">
        <v>545.3</v>
      </c>
      <c r="E44" s="12">
        <f t="shared" si="0"/>
        <v>8.561209999999999</v>
      </c>
    </row>
    <row r="45" spans="1:5" ht="15">
      <c r="A45" s="30">
        <v>4.5</v>
      </c>
      <c r="B45" s="36" t="s">
        <v>25</v>
      </c>
      <c r="C45" s="28">
        <v>0.0036000000000000003</v>
      </c>
      <c r="D45" s="7">
        <v>545.3</v>
      </c>
      <c r="E45" s="12">
        <f t="shared" si="0"/>
        <v>1.96308</v>
      </c>
    </row>
    <row r="46" spans="1:5" ht="15">
      <c r="A46" s="30">
        <v>4.6</v>
      </c>
      <c r="B46" s="36" t="s">
        <v>26</v>
      </c>
      <c r="C46" s="28">
        <v>0.083</v>
      </c>
      <c r="D46" s="7">
        <v>545.3</v>
      </c>
      <c r="E46" s="12">
        <f t="shared" si="0"/>
        <v>45.2599</v>
      </c>
    </row>
    <row r="47" spans="1:5" ht="15">
      <c r="A47" s="30">
        <v>4.7</v>
      </c>
      <c r="B47" s="36" t="s">
        <v>42</v>
      </c>
      <c r="C47" s="28">
        <v>0.1952</v>
      </c>
      <c r="D47" s="7">
        <v>545.3</v>
      </c>
      <c r="E47" s="12">
        <f t="shared" si="0"/>
        <v>106.44256</v>
      </c>
    </row>
    <row r="48" spans="1:5" ht="15">
      <c r="A48" s="31">
        <v>5</v>
      </c>
      <c r="B48" s="34" t="s">
        <v>27</v>
      </c>
      <c r="C48" s="27">
        <f>SUM(C49:C52)</f>
        <v>1.1244524</v>
      </c>
      <c r="D48" s="7">
        <v>545.3</v>
      </c>
      <c r="E48" s="40">
        <f t="shared" si="0"/>
        <v>613.1638937199999</v>
      </c>
    </row>
    <row r="49" spans="1:5" ht="23.25">
      <c r="A49" s="30">
        <v>5.1</v>
      </c>
      <c r="B49" s="36" t="s">
        <v>43</v>
      </c>
      <c r="C49" s="28">
        <v>0.5562</v>
      </c>
      <c r="D49" s="7">
        <v>545.3</v>
      </c>
      <c r="E49" s="12">
        <f t="shared" si="0"/>
        <v>303.29586</v>
      </c>
    </row>
    <row r="50" spans="1:5" ht="15">
      <c r="A50" s="30">
        <v>5.2</v>
      </c>
      <c r="B50" s="36" t="s">
        <v>115</v>
      </c>
      <c r="C50" s="28">
        <f>C49*0.202</f>
        <v>0.11235240000000002</v>
      </c>
      <c r="D50" s="7">
        <v>545.3</v>
      </c>
      <c r="E50" s="12">
        <f t="shared" si="0"/>
        <v>61.26576372</v>
      </c>
    </row>
    <row r="51" spans="1:5" ht="15">
      <c r="A51" s="30">
        <v>5.3</v>
      </c>
      <c r="B51" s="36" t="s">
        <v>28</v>
      </c>
      <c r="C51" s="28">
        <v>0.1815</v>
      </c>
      <c r="D51" s="7">
        <v>545.3</v>
      </c>
      <c r="E51" s="12">
        <f t="shared" si="0"/>
        <v>98.97194999999999</v>
      </c>
    </row>
    <row r="52" spans="1:5" ht="15">
      <c r="A52" s="30">
        <v>5.4</v>
      </c>
      <c r="B52" s="36" t="s">
        <v>29</v>
      </c>
      <c r="C52" s="28">
        <v>0.2744</v>
      </c>
      <c r="D52" s="7">
        <v>545.3</v>
      </c>
      <c r="E52" s="12">
        <f t="shared" si="0"/>
        <v>149.63031999999998</v>
      </c>
    </row>
    <row r="53" spans="1:5" ht="15">
      <c r="A53" s="31">
        <v>6</v>
      </c>
      <c r="B53" s="34" t="s">
        <v>44</v>
      </c>
      <c r="C53" s="27">
        <f>C61*18.5%</f>
        <v>2.08495</v>
      </c>
      <c r="D53" s="7">
        <v>545.3</v>
      </c>
      <c r="E53" s="40">
        <f t="shared" si="0"/>
        <v>1136.923235</v>
      </c>
    </row>
    <row r="54" spans="1:5" ht="15">
      <c r="A54" s="35">
        <v>6.1</v>
      </c>
      <c r="B54" s="34" t="s">
        <v>117</v>
      </c>
      <c r="C54" s="27">
        <f>C61*9.85%</f>
        <v>1.1100949999999998</v>
      </c>
      <c r="D54" s="7">
        <v>545.3</v>
      </c>
      <c r="E54" s="40">
        <f t="shared" si="0"/>
        <v>605.3348034999999</v>
      </c>
    </row>
    <row r="55" spans="1:5" ht="15">
      <c r="A55" s="31">
        <v>7</v>
      </c>
      <c r="B55" s="34" t="s">
        <v>30</v>
      </c>
      <c r="C55" s="27">
        <v>0.009</v>
      </c>
      <c r="D55" s="7">
        <v>545.3</v>
      </c>
      <c r="E55" s="40">
        <v>4.93</v>
      </c>
    </row>
    <row r="56" spans="1:5" ht="15">
      <c r="A56" s="31">
        <v>8</v>
      </c>
      <c r="B56" s="34" t="s">
        <v>31</v>
      </c>
      <c r="C56" s="29">
        <f>C55+C53+C48+C40+C36+C22+C11</f>
        <v>10.542565419999999</v>
      </c>
      <c r="D56" s="7">
        <v>545.3</v>
      </c>
      <c r="E56" s="40">
        <f>E11+E22+E36+E40+E48+E53+E55</f>
        <v>5748.883223526</v>
      </c>
    </row>
    <row r="57" spans="1:5" ht="15">
      <c r="A57" s="38">
        <v>9</v>
      </c>
      <c r="B57" s="36" t="s">
        <v>32</v>
      </c>
      <c r="C57" s="28">
        <v>0.6326</v>
      </c>
      <c r="D57" s="7">
        <v>545.3</v>
      </c>
      <c r="E57" s="12">
        <f t="shared" si="0"/>
        <v>344.95678</v>
      </c>
    </row>
    <row r="58" spans="1:5" ht="15">
      <c r="A58" s="38">
        <v>10</v>
      </c>
      <c r="B58" s="36" t="s">
        <v>45</v>
      </c>
      <c r="C58" s="28">
        <v>0.0948</v>
      </c>
      <c r="D58" s="7">
        <v>545.3</v>
      </c>
      <c r="E58" s="12">
        <f t="shared" si="0"/>
        <v>51.69443999999999</v>
      </c>
    </row>
    <row r="59" spans="1:5" ht="15">
      <c r="A59" s="31">
        <v>11</v>
      </c>
      <c r="B59" s="54" t="s">
        <v>33</v>
      </c>
      <c r="C59" s="27">
        <f>C56+C57+C58</f>
        <v>11.269965419999998</v>
      </c>
      <c r="D59" s="7">
        <v>545.3</v>
      </c>
      <c r="E59" s="40">
        <f>E56+E57+E58</f>
        <v>6145.534443526</v>
      </c>
    </row>
    <row r="60" ht="15">
      <c r="C60" s="58"/>
    </row>
    <row r="61" ht="15">
      <c r="C61" s="59">
        <v>11.27</v>
      </c>
    </row>
    <row r="63" spans="1:5" ht="30" customHeight="1" thickBot="1">
      <c r="A63" s="122" t="s">
        <v>140</v>
      </c>
      <c r="B63" s="123"/>
      <c r="C63" s="123"/>
      <c r="D63" s="123"/>
      <c r="E63" s="123"/>
    </row>
    <row r="64" spans="1:5" ht="15">
      <c r="A64" s="124" t="s">
        <v>93</v>
      </c>
      <c r="B64" s="124"/>
      <c r="C64" s="124"/>
      <c r="D64" s="124"/>
      <c r="E64" s="124"/>
    </row>
    <row r="66" spans="1:5" ht="15">
      <c r="A66" s="119" t="s">
        <v>1</v>
      </c>
      <c r="B66" s="119"/>
      <c r="C66" s="7"/>
      <c r="D66" s="7"/>
      <c r="E66" s="8">
        <v>545.3</v>
      </c>
    </row>
    <row r="67" spans="1:5" ht="15">
      <c r="A67" s="119" t="s">
        <v>2</v>
      </c>
      <c r="B67" s="119"/>
      <c r="C67" s="7"/>
      <c r="D67" s="7"/>
      <c r="E67" s="8">
        <v>11.27</v>
      </c>
    </row>
    <row r="68" spans="1:5" ht="15">
      <c r="A68" s="127" t="s">
        <v>148</v>
      </c>
      <c r="B68" s="128"/>
      <c r="C68" s="7"/>
      <c r="D68" s="7"/>
      <c r="E68" s="13">
        <f>E66*E67</f>
        <v>6145.530999999999</v>
      </c>
    </row>
    <row r="69" spans="1:5" ht="33.75" customHeight="1">
      <c r="A69" s="9" t="s">
        <v>35</v>
      </c>
      <c r="B69" s="10" t="s">
        <v>3</v>
      </c>
      <c r="C69" s="121" t="s">
        <v>34</v>
      </c>
      <c r="D69" s="121"/>
      <c r="E69" s="121"/>
    </row>
    <row r="70" spans="1:5" ht="15">
      <c r="A70" s="33">
        <v>1</v>
      </c>
      <c r="B70" s="34" t="s">
        <v>36</v>
      </c>
      <c r="C70" s="27">
        <f>SUM(C73:C80)</f>
        <v>2.8056694</v>
      </c>
      <c r="D70" s="7">
        <v>545.3</v>
      </c>
      <c r="E70" s="40">
        <f>C70*D70</f>
        <v>1529.93152382</v>
      </c>
    </row>
    <row r="71" spans="1:5" ht="15">
      <c r="A71" s="45"/>
      <c r="B71" s="46" t="s">
        <v>4</v>
      </c>
      <c r="C71" s="47"/>
      <c r="D71" s="7">
        <v>545.3</v>
      </c>
      <c r="E71" s="12"/>
    </row>
    <row r="72" spans="1:5" ht="15">
      <c r="A72" s="3">
        <v>1.1</v>
      </c>
      <c r="B72" s="4" t="s">
        <v>37</v>
      </c>
      <c r="C72" s="5">
        <f>C73+C74</f>
        <v>2.0647</v>
      </c>
      <c r="D72" s="7">
        <v>545.3</v>
      </c>
      <c r="E72" s="12">
        <f>C72*D72</f>
        <v>1125.88091</v>
      </c>
    </row>
    <row r="73" spans="1:5" ht="15">
      <c r="A73" s="2"/>
      <c r="B73" s="4" t="s">
        <v>5</v>
      </c>
      <c r="C73" s="6">
        <v>2.0647</v>
      </c>
      <c r="D73" s="7">
        <v>545.3</v>
      </c>
      <c r="E73" s="12">
        <f>C73*D73</f>
        <v>1125.88091</v>
      </c>
    </row>
    <row r="74" spans="1:5" ht="15">
      <c r="A74" s="2"/>
      <c r="B74" s="4" t="s">
        <v>6</v>
      </c>
      <c r="C74" s="6"/>
      <c r="D74" s="7">
        <v>545.3</v>
      </c>
      <c r="E74" s="12"/>
    </row>
    <row r="75" spans="1:5" ht="15">
      <c r="A75" s="2">
        <v>1.2</v>
      </c>
      <c r="B75" s="4" t="s">
        <v>115</v>
      </c>
      <c r="C75" s="6">
        <f>(C73+C74)*0.202</f>
        <v>0.4170694000000001</v>
      </c>
      <c r="D75" s="7">
        <v>545.3</v>
      </c>
      <c r="E75" s="12">
        <f>C75*D75</f>
        <v>227.42794382000002</v>
      </c>
    </row>
    <row r="76" spans="1:5" ht="23.25">
      <c r="A76" s="2">
        <v>1.3</v>
      </c>
      <c r="B76" s="4" t="s">
        <v>134</v>
      </c>
      <c r="C76" s="6">
        <v>0.0302</v>
      </c>
      <c r="D76" s="7">
        <v>545.3</v>
      </c>
      <c r="E76" s="12">
        <f>C76*D76</f>
        <v>16.468059999999998</v>
      </c>
    </row>
    <row r="77" spans="1:5" ht="15">
      <c r="A77" s="2">
        <v>1.4</v>
      </c>
      <c r="B77" s="36" t="s">
        <v>7</v>
      </c>
      <c r="C77" s="28"/>
      <c r="D77" s="7">
        <v>545.3</v>
      </c>
      <c r="E77" s="12"/>
    </row>
    <row r="78" spans="1:5" ht="15">
      <c r="A78" s="2">
        <v>1.5</v>
      </c>
      <c r="B78" s="36" t="s">
        <v>8</v>
      </c>
      <c r="C78" s="28">
        <v>0.0821</v>
      </c>
      <c r="D78" s="7">
        <v>545.3</v>
      </c>
      <c r="E78" s="12">
        <f aca="true" t="shared" si="1" ref="E78:E94">C78*D78</f>
        <v>44.76913</v>
      </c>
    </row>
    <row r="79" spans="1:5" ht="15">
      <c r="A79" s="2">
        <v>1.6</v>
      </c>
      <c r="B79" s="36" t="s">
        <v>135</v>
      </c>
      <c r="C79" s="28">
        <v>0.1846</v>
      </c>
      <c r="D79" s="7">
        <v>545.3</v>
      </c>
      <c r="E79" s="12">
        <f t="shared" si="1"/>
        <v>100.66237999999998</v>
      </c>
    </row>
    <row r="80" spans="1:5" ht="15">
      <c r="A80" s="2">
        <v>1.7</v>
      </c>
      <c r="B80" s="36" t="s">
        <v>136</v>
      </c>
      <c r="C80" s="48">
        <v>0.027</v>
      </c>
      <c r="D80" s="7">
        <v>545.3</v>
      </c>
      <c r="E80" s="12">
        <f t="shared" si="1"/>
        <v>14.723099999999999</v>
      </c>
    </row>
    <row r="81" spans="1:5" ht="15">
      <c r="A81" s="31">
        <v>2</v>
      </c>
      <c r="B81" s="34" t="s">
        <v>9</v>
      </c>
      <c r="C81" s="27">
        <f>SUM(C82:C93)</f>
        <v>1.9616</v>
      </c>
      <c r="D81" s="7">
        <v>545.3</v>
      </c>
      <c r="E81" s="40">
        <f t="shared" si="1"/>
        <v>1069.66048</v>
      </c>
    </row>
    <row r="82" spans="1:5" ht="15">
      <c r="A82" s="30">
        <v>2.1</v>
      </c>
      <c r="B82" s="36" t="s">
        <v>10</v>
      </c>
      <c r="C82" s="28">
        <v>0.7985</v>
      </c>
      <c r="D82" s="7">
        <v>545.3</v>
      </c>
      <c r="E82" s="12">
        <f t="shared" si="1"/>
        <v>435.42204999999996</v>
      </c>
    </row>
    <row r="83" spans="1:5" ht="15">
      <c r="A83" s="30">
        <v>2.2</v>
      </c>
      <c r="B83" s="36" t="s">
        <v>11</v>
      </c>
      <c r="C83" s="28">
        <v>0.3804</v>
      </c>
      <c r="D83" s="7">
        <v>545.3</v>
      </c>
      <c r="E83" s="12">
        <f t="shared" si="1"/>
        <v>207.43212</v>
      </c>
    </row>
    <row r="84" spans="1:5" ht="15">
      <c r="A84" s="30">
        <v>2.3</v>
      </c>
      <c r="B84" s="36" t="s">
        <v>38</v>
      </c>
      <c r="C84" s="28">
        <v>0.0213</v>
      </c>
      <c r="D84" s="7">
        <v>545.3</v>
      </c>
      <c r="E84" s="12">
        <f t="shared" si="1"/>
        <v>11.614889999999999</v>
      </c>
    </row>
    <row r="85" spans="1:5" ht="15">
      <c r="A85" s="30">
        <v>2.4</v>
      </c>
      <c r="B85" s="36" t="s">
        <v>13</v>
      </c>
      <c r="C85" s="28">
        <v>0.28</v>
      </c>
      <c r="D85" s="7">
        <v>545.3</v>
      </c>
      <c r="E85" s="12">
        <f t="shared" si="1"/>
        <v>152.684</v>
      </c>
    </row>
    <row r="86" spans="1:5" ht="15">
      <c r="A86" s="30">
        <v>2.5</v>
      </c>
      <c r="B86" s="36" t="s">
        <v>39</v>
      </c>
      <c r="C86" s="28">
        <v>0.1254</v>
      </c>
      <c r="D86" s="7">
        <v>545.3</v>
      </c>
      <c r="E86" s="12">
        <f t="shared" si="1"/>
        <v>68.38062000000001</v>
      </c>
    </row>
    <row r="87" spans="1:5" ht="23.25">
      <c r="A87" s="30">
        <v>2.6</v>
      </c>
      <c r="B87" s="36" t="s">
        <v>14</v>
      </c>
      <c r="C87" s="28">
        <v>0.009</v>
      </c>
      <c r="D87" s="7">
        <v>545.3</v>
      </c>
      <c r="E87" s="12">
        <f t="shared" si="1"/>
        <v>4.907699999999999</v>
      </c>
    </row>
    <row r="88" spans="1:5" ht="15">
      <c r="A88" s="30">
        <v>2.7</v>
      </c>
      <c r="B88" s="36" t="s">
        <v>137</v>
      </c>
      <c r="C88" s="28">
        <v>0.1996</v>
      </c>
      <c r="D88" s="7">
        <v>545.3</v>
      </c>
      <c r="E88" s="12">
        <f t="shared" si="1"/>
        <v>108.84187999999999</v>
      </c>
    </row>
    <row r="89" spans="1:5" ht="15">
      <c r="A89" s="30">
        <v>2.8</v>
      </c>
      <c r="B89" s="36" t="s">
        <v>15</v>
      </c>
      <c r="C89" s="28">
        <v>0.038</v>
      </c>
      <c r="D89" s="7">
        <v>545.3</v>
      </c>
      <c r="E89" s="12">
        <f t="shared" si="1"/>
        <v>20.7214</v>
      </c>
    </row>
    <row r="90" spans="1:5" ht="15">
      <c r="A90" s="37" t="s">
        <v>150</v>
      </c>
      <c r="B90" s="36" t="s">
        <v>16</v>
      </c>
      <c r="C90" s="28">
        <v>0.0144</v>
      </c>
      <c r="D90" s="7">
        <v>545.3</v>
      </c>
      <c r="E90" s="12">
        <f t="shared" si="1"/>
        <v>7.852319999999999</v>
      </c>
    </row>
    <row r="91" spans="1:5" ht="15">
      <c r="A91" s="89">
        <v>2.1</v>
      </c>
      <c r="B91" s="36" t="s">
        <v>17</v>
      </c>
      <c r="C91" s="28">
        <v>0.0262</v>
      </c>
      <c r="D91" s="7">
        <v>545.3</v>
      </c>
      <c r="E91" s="12">
        <f t="shared" si="1"/>
        <v>14.286859999999999</v>
      </c>
    </row>
    <row r="92" spans="1:5" ht="15">
      <c r="A92" s="30">
        <v>2.11</v>
      </c>
      <c r="B92" s="36" t="s">
        <v>18</v>
      </c>
      <c r="C92" s="28">
        <v>0.049</v>
      </c>
      <c r="D92" s="7">
        <v>545.3</v>
      </c>
      <c r="E92" s="12">
        <f t="shared" si="1"/>
        <v>26.7197</v>
      </c>
    </row>
    <row r="93" spans="1:5" ht="23.25">
      <c r="A93" s="30">
        <v>2.12</v>
      </c>
      <c r="B93" s="36" t="s">
        <v>138</v>
      </c>
      <c r="C93" s="28">
        <v>0.0198</v>
      </c>
      <c r="D93" s="7">
        <v>545.3</v>
      </c>
      <c r="E93" s="12">
        <f t="shared" si="1"/>
        <v>10.79694</v>
      </c>
    </row>
    <row r="94" spans="1:5" ht="23.25">
      <c r="A94" s="31">
        <v>3</v>
      </c>
      <c r="B94" s="34" t="s">
        <v>19</v>
      </c>
      <c r="C94" s="27">
        <f>SUM(C95:C97)</f>
        <v>0</v>
      </c>
      <c r="D94" s="7">
        <v>545.3</v>
      </c>
      <c r="E94" s="40">
        <f t="shared" si="1"/>
        <v>0</v>
      </c>
    </row>
    <row r="95" spans="1:5" ht="15">
      <c r="A95" s="30">
        <v>3.1</v>
      </c>
      <c r="B95" s="36" t="s">
        <v>20</v>
      </c>
      <c r="C95" s="28"/>
      <c r="D95" s="7">
        <v>545.3</v>
      </c>
      <c r="E95" s="12"/>
    </row>
    <row r="96" spans="1:5" ht="15">
      <c r="A96" s="30">
        <v>3.2</v>
      </c>
      <c r="B96" s="36" t="s">
        <v>21</v>
      </c>
      <c r="C96" s="28"/>
      <c r="D96" s="7">
        <v>545.3</v>
      </c>
      <c r="E96" s="12"/>
    </row>
    <row r="97" spans="1:5" ht="15">
      <c r="A97" s="30">
        <v>3.3</v>
      </c>
      <c r="B97" s="36" t="s">
        <v>22</v>
      </c>
      <c r="C97" s="28"/>
      <c r="D97" s="7">
        <v>545.3</v>
      </c>
      <c r="E97" s="12"/>
    </row>
    <row r="98" spans="1:5" ht="15">
      <c r="A98" s="31">
        <v>4</v>
      </c>
      <c r="B98" s="34" t="s">
        <v>23</v>
      </c>
      <c r="C98" s="27">
        <f>SUM(C99:C105)</f>
        <v>2.9745</v>
      </c>
      <c r="D98" s="7">
        <v>545.3</v>
      </c>
      <c r="E98" s="40">
        <f aca="true" t="shared" si="2" ref="E98:E112">C98*D98</f>
        <v>1621.9948499999998</v>
      </c>
    </row>
    <row r="99" spans="1:5" ht="23.25">
      <c r="A99" s="30">
        <v>4.1</v>
      </c>
      <c r="B99" s="36" t="s">
        <v>41</v>
      </c>
      <c r="C99" s="28">
        <v>1.9848</v>
      </c>
      <c r="D99" s="7">
        <v>545.3</v>
      </c>
      <c r="E99" s="12">
        <f t="shared" si="2"/>
        <v>1082.31144</v>
      </c>
    </row>
    <row r="100" spans="1:5" ht="15">
      <c r="A100" s="30">
        <v>4.2</v>
      </c>
      <c r="B100" s="36" t="s">
        <v>115</v>
      </c>
      <c r="C100" s="28">
        <v>0.4009</v>
      </c>
      <c r="D100" s="7">
        <v>545.3</v>
      </c>
      <c r="E100" s="12">
        <f t="shared" si="2"/>
        <v>218.61076999999997</v>
      </c>
    </row>
    <row r="101" spans="1:5" ht="15">
      <c r="A101" s="30">
        <v>4.3</v>
      </c>
      <c r="B101" s="36" t="s">
        <v>24</v>
      </c>
      <c r="C101" s="28">
        <v>0.2753</v>
      </c>
      <c r="D101" s="7">
        <v>545.3</v>
      </c>
      <c r="E101" s="12">
        <f t="shared" si="2"/>
        <v>150.12108999999998</v>
      </c>
    </row>
    <row r="102" spans="1:5" ht="15">
      <c r="A102" s="30">
        <v>4.4</v>
      </c>
      <c r="B102" s="36" t="s">
        <v>139</v>
      </c>
      <c r="C102" s="28">
        <v>0.0383</v>
      </c>
      <c r="D102" s="7">
        <v>545.3</v>
      </c>
      <c r="E102" s="12">
        <f t="shared" si="2"/>
        <v>20.88499</v>
      </c>
    </row>
    <row r="103" spans="1:5" ht="15">
      <c r="A103" s="30">
        <v>4.5</v>
      </c>
      <c r="B103" s="36" t="s">
        <v>25</v>
      </c>
      <c r="C103" s="28">
        <v>0.0012</v>
      </c>
      <c r="D103" s="7">
        <v>545.3</v>
      </c>
      <c r="E103" s="12">
        <f t="shared" si="2"/>
        <v>0.6543599999999999</v>
      </c>
    </row>
    <row r="104" spans="1:5" ht="15">
      <c r="A104" s="30">
        <v>4.6</v>
      </c>
      <c r="B104" s="36" t="s">
        <v>26</v>
      </c>
      <c r="C104" s="28">
        <v>0.0819</v>
      </c>
      <c r="D104" s="7">
        <v>545.3</v>
      </c>
      <c r="E104" s="12">
        <f t="shared" si="2"/>
        <v>44.66007</v>
      </c>
    </row>
    <row r="105" spans="1:5" ht="15">
      <c r="A105" s="30">
        <v>4.7</v>
      </c>
      <c r="B105" s="36" t="s">
        <v>42</v>
      </c>
      <c r="C105" s="28">
        <v>0.1921</v>
      </c>
      <c r="D105" s="7">
        <v>545.3</v>
      </c>
      <c r="E105" s="12">
        <f t="shared" si="2"/>
        <v>104.75213</v>
      </c>
    </row>
    <row r="106" spans="1:5" ht="15">
      <c r="A106" s="31">
        <v>5</v>
      </c>
      <c r="B106" s="34" t="s">
        <v>27</v>
      </c>
      <c r="C106" s="27">
        <f>SUM(C107:C110)</f>
        <v>1.1439000000000001</v>
      </c>
      <c r="D106" s="7">
        <v>545.3</v>
      </c>
      <c r="E106" s="40">
        <f t="shared" si="2"/>
        <v>623.76867</v>
      </c>
    </row>
    <row r="107" spans="1:5" ht="23.25">
      <c r="A107" s="30">
        <v>5.1</v>
      </c>
      <c r="B107" s="36" t="s">
        <v>43</v>
      </c>
      <c r="C107" s="28">
        <v>0.5794</v>
      </c>
      <c r="D107" s="7">
        <v>545.3</v>
      </c>
      <c r="E107" s="12">
        <f t="shared" si="2"/>
        <v>315.94682</v>
      </c>
    </row>
    <row r="108" spans="1:5" ht="15">
      <c r="A108" s="30">
        <v>5.2</v>
      </c>
      <c r="B108" s="36" t="s">
        <v>115</v>
      </c>
      <c r="C108" s="28">
        <v>0.117</v>
      </c>
      <c r="D108" s="7">
        <v>545.3</v>
      </c>
      <c r="E108" s="12">
        <f t="shared" si="2"/>
        <v>63.8001</v>
      </c>
    </row>
    <row r="109" spans="1:5" ht="15">
      <c r="A109" s="30">
        <v>5.3</v>
      </c>
      <c r="B109" s="36" t="s">
        <v>28</v>
      </c>
      <c r="C109" s="28">
        <v>0.1618</v>
      </c>
      <c r="D109" s="7">
        <v>545.3</v>
      </c>
      <c r="E109" s="12">
        <f t="shared" si="2"/>
        <v>88.22953999999999</v>
      </c>
    </row>
    <row r="110" spans="1:5" ht="15">
      <c r="A110" s="30">
        <v>5.4</v>
      </c>
      <c r="B110" s="36" t="s">
        <v>29</v>
      </c>
      <c r="C110" s="28">
        <v>0.2857</v>
      </c>
      <c r="D110" s="7">
        <v>545.3</v>
      </c>
      <c r="E110" s="12">
        <f t="shared" si="2"/>
        <v>155.79220999999998</v>
      </c>
    </row>
    <row r="111" spans="1:5" ht="15">
      <c r="A111" s="31">
        <v>6</v>
      </c>
      <c r="B111" s="34" t="s">
        <v>44</v>
      </c>
      <c r="C111" s="27">
        <v>2.1347</v>
      </c>
      <c r="D111" s="7">
        <v>545.3</v>
      </c>
      <c r="E111" s="40">
        <f t="shared" si="2"/>
        <v>1164.05191</v>
      </c>
    </row>
    <row r="112" spans="1:5" ht="15">
      <c r="A112" s="35">
        <v>6.1</v>
      </c>
      <c r="B112" s="34" t="s">
        <v>117</v>
      </c>
      <c r="C112" s="27">
        <f>C119*9.85%</f>
        <v>1.1100949999999998</v>
      </c>
      <c r="D112" s="7">
        <v>545.3</v>
      </c>
      <c r="E112" s="40">
        <f t="shared" si="2"/>
        <v>605.3348034999999</v>
      </c>
    </row>
    <row r="113" spans="1:5" ht="15">
      <c r="A113" s="31">
        <v>7</v>
      </c>
      <c r="B113" s="34" t="s">
        <v>30</v>
      </c>
      <c r="C113" s="27">
        <v>0.009</v>
      </c>
      <c r="D113" s="7">
        <v>545.3</v>
      </c>
      <c r="E113" s="40">
        <v>4.93</v>
      </c>
    </row>
    <row r="114" spans="1:5" ht="15">
      <c r="A114" s="31">
        <v>8</v>
      </c>
      <c r="B114" s="34" t="s">
        <v>31</v>
      </c>
      <c r="C114" s="29">
        <f>C113+C111+C106+C98+C94+C81+C70</f>
        <v>11.0293694</v>
      </c>
      <c r="D114" s="7">
        <v>545.3</v>
      </c>
      <c r="E114" s="40">
        <f>E70+E81+E94+E98+E106+E111+E113</f>
        <v>6014.337433820001</v>
      </c>
    </row>
    <row r="115" spans="1:5" ht="15">
      <c r="A115" s="38">
        <v>9</v>
      </c>
      <c r="B115" s="36" t="s">
        <v>32</v>
      </c>
      <c r="C115" s="28">
        <v>0.1152</v>
      </c>
      <c r="D115" s="7">
        <v>545.3</v>
      </c>
      <c r="E115" s="12">
        <f>C115*D115</f>
        <v>62.81855999999999</v>
      </c>
    </row>
    <row r="116" spans="1:5" ht="15">
      <c r="A116" s="38">
        <v>10</v>
      </c>
      <c r="B116" s="36" t="s">
        <v>45</v>
      </c>
      <c r="C116" s="51">
        <v>0.1254</v>
      </c>
      <c r="D116" s="7">
        <v>545.3</v>
      </c>
      <c r="E116" s="12">
        <f>C116*D116-0.01</f>
        <v>68.37062</v>
      </c>
    </row>
    <row r="117" spans="1:5" ht="15">
      <c r="A117" s="31">
        <v>11</v>
      </c>
      <c r="B117" s="54" t="s">
        <v>33</v>
      </c>
      <c r="C117" s="27">
        <f>C114+C115+C116</f>
        <v>11.2699694</v>
      </c>
      <c r="D117" s="7">
        <v>545.3</v>
      </c>
      <c r="E117" s="40">
        <f>E114+E115+E116</f>
        <v>6145.52661382</v>
      </c>
    </row>
    <row r="118" ht="15">
      <c r="C118" s="94"/>
    </row>
    <row r="119" ht="15">
      <c r="C119" s="91">
        <v>11.27</v>
      </c>
    </row>
    <row r="122" spans="2:5" ht="15">
      <c r="B122" t="s">
        <v>160</v>
      </c>
      <c r="E122" s="110" t="s">
        <v>161</v>
      </c>
    </row>
  </sheetData>
  <sheetProtection/>
  <mergeCells count="13">
    <mergeCell ref="A8:B8"/>
    <mergeCell ref="A9:B9"/>
    <mergeCell ref="C10:E10"/>
    <mergeCell ref="C69:E69"/>
    <mergeCell ref="A64:E64"/>
    <mergeCell ref="A66:B66"/>
    <mergeCell ref="A67:B67"/>
    <mergeCell ref="A68:B68"/>
    <mergeCell ref="A1:E1"/>
    <mergeCell ref="A3:E3"/>
    <mergeCell ref="A5:E5"/>
    <mergeCell ref="A7:B7"/>
    <mergeCell ref="A63:E63"/>
  </mergeCells>
  <hyperlinks>
    <hyperlink ref="A3:E3" location="ГЛАВНАЯ!A1" display="Вернуться на главную страницу к списку домов"/>
  </hyperlink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22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5.28125" style="0" customWidth="1"/>
    <col min="3" max="3" width="20.28125" style="0" hidden="1" customWidth="1"/>
    <col min="4" max="4" width="20.00390625" style="0" hidden="1" customWidth="1"/>
    <col min="5" max="5" width="29.140625" style="0" customWidth="1"/>
  </cols>
  <sheetData>
    <row r="1" spans="1:5" ht="45.75" customHeight="1" thickBot="1">
      <c r="A1" s="122" t="s">
        <v>140</v>
      </c>
      <c r="B1" s="123"/>
      <c r="C1" s="123"/>
      <c r="D1" s="123"/>
      <c r="E1" s="123"/>
    </row>
    <row r="3" spans="1:5" ht="15">
      <c r="A3" s="126" t="s">
        <v>86</v>
      </c>
      <c r="B3" s="126"/>
      <c r="C3" s="126"/>
      <c r="D3" s="126"/>
      <c r="E3" s="126"/>
    </row>
    <row r="5" spans="1:5" ht="15">
      <c r="A5" s="124" t="s">
        <v>121</v>
      </c>
      <c r="B5" s="124"/>
      <c r="C5" s="124"/>
      <c r="D5" s="124"/>
      <c r="E5" s="124"/>
    </row>
    <row r="7" spans="1:5" ht="15">
      <c r="A7" s="119" t="s">
        <v>1</v>
      </c>
      <c r="B7" s="119"/>
      <c r="C7" s="7"/>
      <c r="D7" s="7"/>
      <c r="E7" s="8">
        <v>888.9</v>
      </c>
    </row>
    <row r="8" spans="1:5" ht="15">
      <c r="A8" s="119" t="s">
        <v>2</v>
      </c>
      <c r="B8" s="119"/>
      <c r="C8" s="7"/>
      <c r="D8" s="7"/>
      <c r="E8" s="8">
        <v>11.27</v>
      </c>
    </row>
    <row r="9" spans="1:5" ht="15">
      <c r="A9" s="127" t="s">
        <v>147</v>
      </c>
      <c r="B9" s="128"/>
      <c r="C9" s="7"/>
      <c r="D9" s="7"/>
      <c r="E9" s="13">
        <f>E7*E8</f>
        <v>10017.903</v>
      </c>
    </row>
    <row r="10" spans="1:5" ht="40.5" customHeight="1">
      <c r="A10" s="9" t="s">
        <v>35</v>
      </c>
      <c r="B10" s="10" t="s">
        <v>3</v>
      </c>
      <c r="C10" s="121" t="s">
        <v>34</v>
      </c>
      <c r="D10" s="121"/>
      <c r="E10" s="121"/>
    </row>
    <row r="11" spans="1:5" ht="23.25">
      <c r="A11" s="33">
        <v>1</v>
      </c>
      <c r="B11" s="34" t="s">
        <v>36</v>
      </c>
      <c r="C11" s="27">
        <f>SUM(C14:C21)</f>
        <v>2.3216834</v>
      </c>
      <c r="D11" s="7">
        <v>888.9</v>
      </c>
      <c r="E11" s="40">
        <f>C11*D11</f>
        <v>2063.74437426</v>
      </c>
    </row>
    <row r="12" spans="1:5" ht="15">
      <c r="A12" s="45"/>
      <c r="B12" s="46" t="s">
        <v>4</v>
      </c>
      <c r="C12" s="47"/>
      <c r="D12" s="7">
        <v>888.9</v>
      </c>
      <c r="E12" s="12"/>
    </row>
    <row r="13" spans="1:5" ht="15">
      <c r="A13" s="3">
        <v>1.1</v>
      </c>
      <c r="B13" s="4" t="s">
        <v>37</v>
      </c>
      <c r="C13" s="5">
        <f>C14+C15</f>
        <v>1.6717</v>
      </c>
      <c r="D13" s="7">
        <v>888.9</v>
      </c>
      <c r="E13" s="12">
        <f aca="true" t="shared" si="0" ref="E13:E57">C13*D13</f>
        <v>1485.9741299999998</v>
      </c>
    </row>
    <row r="14" spans="1:5" ht="15">
      <c r="A14" s="2"/>
      <c r="B14" s="4" t="s">
        <v>5</v>
      </c>
      <c r="C14" s="6">
        <v>1.6717</v>
      </c>
      <c r="D14" s="7">
        <v>888.9</v>
      </c>
      <c r="E14" s="12">
        <f t="shared" si="0"/>
        <v>1485.9741299999998</v>
      </c>
    </row>
    <row r="15" spans="1:5" ht="15">
      <c r="A15" s="2"/>
      <c r="B15" s="4" t="s">
        <v>6</v>
      </c>
      <c r="C15" s="6"/>
      <c r="D15" s="7">
        <v>888.9</v>
      </c>
      <c r="E15" s="12"/>
    </row>
    <row r="16" spans="1:5" ht="15">
      <c r="A16" s="2">
        <v>1.2</v>
      </c>
      <c r="B16" s="4" t="s">
        <v>115</v>
      </c>
      <c r="C16" s="6">
        <f>(C14+C15)*0.202</f>
        <v>0.3376834</v>
      </c>
      <c r="D16" s="7">
        <v>888.9</v>
      </c>
      <c r="E16" s="12">
        <f t="shared" si="0"/>
        <v>300.16677426</v>
      </c>
    </row>
    <row r="17" spans="1:5" ht="23.25">
      <c r="A17" s="2">
        <v>1.3</v>
      </c>
      <c r="B17" s="4" t="s">
        <v>134</v>
      </c>
      <c r="C17" s="6">
        <v>0.0143</v>
      </c>
      <c r="D17" s="7">
        <v>888.9</v>
      </c>
      <c r="E17" s="12">
        <f t="shared" si="0"/>
        <v>12.71127</v>
      </c>
    </row>
    <row r="18" spans="1:6" ht="15">
      <c r="A18" s="2">
        <v>1.4</v>
      </c>
      <c r="B18" s="36" t="s">
        <v>7</v>
      </c>
      <c r="C18" s="28"/>
      <c r="D18" s="7">
        <v>888.9</v>
      </c>
      <c r="E18" s="12"/>
      <c r="F18" s="101"/>
    </row>
    <row r="19" spans="1:5" ht="15">
      <c r="A19" s="2">
        <v>1.5</v>
      </c>
      <c r="B19" s="36" t="s">
        <v>8</v>
      </c>
      <c r="C19" s="28">
        <v>0.0816</v>
      </c>
      <c r="D19" s="7">
        <v>888.9</v>
      </c>
      <c r="E19" s="12">
        <f t="shared" si="0"/>
        <v>72.53424</v>
      </c>
    </row>
    <row r="20" spans="1:5" ht="15">
      <c r="A20" s="2">
        <v>1.6</v>
      </c>
      <c r="B20" s="36" t="s">
        <v>135</v>
      </c>
      <c r="C20" s="28">
        <v>0.1164</v>
      </c>
      <c r="D20" s="7">
        <v>888.9</v>
      </c>
      <c r="E20" s="12">
        <f t="shared" si="0"/>
        <v>103.46796</v>
      </c>
    </row>
    <row r="21" spans="1:5" ht="15">
      <c r="A21" s="2">
        <v>1.7</v>
      </c>
      <c r="B21" s="36" t="s">
        <v>136</v>
      </c>
      <c r="C21" s="48">
        <v>0.1</v>
      </c>
      <c r="D21" s="7">
        <v>888.9</v>
      </c>
      <c r="E21" s="12">
        <f t="shared" si="0"/>
        <v>88.89</v>
      </c>
    </row>
    <row r="22" spans="1:5" ht="15">
      <c r="A22" s="31">
        <v>2</v>
      </c>
      <c r="B22" s="34" t="s">
        <v>9</v>
      </c>
      <c r="C22" s="27">
        <f>SUM(C23:C35)</f>
        <v>2.1762</v>
      </c>
      <c r="D22" s="7">
        <v>888.9</v>
      </c>
      <c r="E22" s="40">
        <f t="shared" si="0"/>
        <v>1934.42418</v>
      </c>
    </row>
    <row r="23" spans="1:5" ht="15">
      <c r="A23" s="30">
        <v>2.1</v>
      </c>
      <c r="B23" s="36" t="s">
        <v>10</v>
      </c>
      <c r="C23" s="28">
        <v>0.6191</v>
      </c>
      <c r="D23" s="7">
        <v>888.9</v>
      </c>
      <c r="E23" s="12">
        <f t="shared" si="0"/>
        <v>550.31799</v>
      </c>
    </row>
    <row r="24" spans="1:5" ht="15">
      <c r="A24" s="30">
        <v>2.2</v>
      </c>
      <c r="B24" s="36" t="s">
        <v>11</v>
      </c>
      <c r="C24" s="28">
        <v>0.2333</v>
      </c>
      <c r="D24" s="7">
        <v>888.9</v>
      </c>
      <c r="E24" s="12">
        <f t="shared" si="0"/>
        <v>207.38037</v>
      </c>
    </row>
    <row r="25" spans="1:5" ht="15">
      <c r="A25" s="30">
        <v>2.3</v>
      </c>
      <c r="B25" s="36" t="s">
        <v>12</v>
      </c>
      <c r="C25" s="28">
        <v>0.6167</v>
      </c>
      <c r="D25" s="7">
        <v>888.9</v>
      </c>
      <c r="E25" s="12">
        <f t="shared" si="0"/>
        <v>548.18463</v>
      </c>
    </row>
    <row r="26" spans="1:5" ht="23.25">
      <c r="A26" s="30">
        <v>2.4</v>
      </c>
      <c r="B26" s="36" t="s">
        <v>38</v>
      </c>
      <c r="C26" s="28">
        <v>0.0334</v>
      </c>
      <c r="D26" s="7">
        <v>888.9</v>
      </c>
      <c r="E26" s="12">
        <f t="shared" si="0"/>
        <v>29.689259999999997</v>
      </c>
    </row>
    <row r="27" spans="1:5" ht="15">
      <c r="A27" s="30">
        <v>2.5</v>
      </c>
      <c r="B27" s="36" t="s">
        <v>13</v>
      </c>
      <c r="C27" s="28">
        <v>0.2607</v>
      </c>
      <c r="D27" s="7">
        <v>888.9</v>
      </c>
      <c r="E27" s="12">
        <f t="shared" si="0"/>
        <v>231.73622999999998</v>
      </c>
    </row>
    <row r="28" spans="1:5" ht="15">
      <c r="A28" s="30">
        <v>2.6</v>
      </c>
      <c r="B28" s="36" t="s">
        <v>39</v>
      </c>
      <c r="C28" s="28">
        <v>0.0834</v>
      </c>
      <c r="D28" s="7">
        <v>888.9</v>
      </c>
      <c r="E28" s="12">
        <f t="shared" si="0"/>
        <v>74.13426</v>
      </c>
    </row>
    <row r="29" spans="1:5" ht="23.25">
      <c r="A29" s="30">
        <v>2.7</v>
      </c>
      <c r="B29" s="36" t="s">
        <v>14</v>
      </c>
      <c r="C29" s="28">
        <v>0.0092</v>
      </c>
      <c r="D29" s="7">
        <v>888.9</v>
      </c>
      <c r="E29" s="12">
        <f t="shared" si="0"/>
        <v>8.17788</v>
      </c>
    </row>
    <row r="30" spans="1:5" ht="15">
      <c r="A30" s="30">
        <v>2.8</v>
      </c>
      <c r="B30" s="36" t="s">
        <v>137</v>
      </c>
      <c r="C30" s="28">
        <v>0.1347</v>
      </c>
      <c r="D30" s="7">
        <v>888.9</v>
      </c>
      <c r="E30" s="12">
        <f t="shared" si="0"/>
        <v>119.73482999999999</v>
      </c>
    </row>
    <row r="31" spans="1:5" ht="15">
      <c r="A31" s="30">
        <v>2.9</v>
      </c>
      <c r="B31" s="36" t="s">
        <v>15</v>
      </c>
      <c r="C31" s="28">
        <v>0.0483</v>
      </c>
      <c r="D31" s="7">
        <v>888.9</v>
      </c>
      <c r="E31" s="12">
        <f t="shared" si="0"/>
        <v>42.93387</v>
      </c>
    </row>
    <row r="32" spans="1:5" ht="15">
      <c r="A32" s="37" t="s">
        <v>40</v>
      </c>
      <c r="B32" s="36" t="s">
        <v>16</v>
      </c>
      <c r="C32" s="28">
        <v>0.0144</v>
      </c>
      <c r="D32" s="7">
        <v>888.9</v>
      </c>
      <c r="E32" s="12">
        <f t="shared" si="0"/>
        <v>12.80016</v>
      </c>
    </row>
    <row r="33" spans="1:5" ht="15">
      <c r="A33" s="30">
        <v>2.11</v>
      </c>
      <c r="B33" s="36" t="s">
        <v>17</v>
      </c>
      <c r="C33" s="28">
        <v>0.0542</v>
      </c>
      <c r="D33" s="7">
        <v>888.9</v>
      </c>
      <c r="E33" s="12">
        <f t="shared" si="0"/>
        <v>48.17838</v>
      </c>
    </row>
    <row r="34" spans="1:5" ht="15">
      <c r="A34" s="30">
        <v>2.12</v>
      </c>
      <c r="B34" s="36" t="s">
        <v>18</v>
      </c>
      <c r="C34" s="28">
        <v>0.049</v>
      </c>
      <c r="D34" s="7">
        <v>888.9</v>
      </c>
      <c r="E34" s="12">
        <f t="shared" si="0"/>
        <v>43.5561</v>
      </c>
    </row>
    <row r="35" spans="1:5" ht="23.25">
      <c r="A35" s="30">
        <v>2.13</v>
      </c>
      <c r="B35" s="36" t="s">
        <v>138</v>
      </c>
      <c r="C35" s="28">
        <v>0.0198</v>
      </c>
      <c r="D35" s="7">
        <v>888.9</v>
      </c>
      <c r="E35" s="12">
        <f t="shared" si="0"/>
        <v>17.60022</v>
      </c>
    </row>
    <row r="36" spans="1:5" ht="23.25">
      <c r="A36" s="31">
        <v>3</v>
      </c>
      <c r="B36" s="34" t="s">
        <v>19</v>
      </c>
      <c r="C36" s="27">
        <f>SUM(C37:C39)</f>
        <v>0</v>
      </c>
      <c r="D36" s="7">
        <v>888.9</v>
      </c>
      <c r="E36" s="40">
        <f t="shared" si="0"/>
        <v>0</v>
      </c>
    </row>
    <row r="37" spans="1:5" ht="15">
      <c r="A37" s="30">
        <v>3.1</v>
      </c>
      <c r="B37" s="36" t="s">
        <v>20</v>
      </c>
      <c r="C37" s="28"/>
      <c r="D37" s="7">
        <v>888.9</v>
      </c>
      <c r="E37" s="12"/>
    </row>
    <row r="38" spans="1:5" ht="15">
      <c r="A38" s="30">
        <v>3.2</v>
      </c>
      <c r="B38" s="36" t="s">
        <v>21</v>
      </c>
      <c r="C38" s="28"/>
      <c r="D38" s="7">
        <v>888.9</v>
      </c>
      <c r="E38" s="12"/>
    </row>
    <row r="39" spans="1:5" ht="15">
      <c r="A39" s="30">
        <v>3.3</v>
      </c>
      <c r="B39" s="36" t="s">
        <v>22</v>
      </c>
      <c r="C39" s="28"/>
      <c r="D39" s="7">
        <v>888.9</v>
      </c>
      <c r="E39" s="12"/>
    </row>
    <row r="40" spans="1:5" ht="23.25">
      <c r="A40" s="31">
        <v>4</v>
      </c>
      <c r="B40" s="34" t="s">
        <v>23</v>
      </c>
      <c r="C40" s="27">
        <f>SUM(C41:C47)</f>
        <v>2.8262796199999998</v>
      </c>
      <c r="D40" s="7">
        <v>888.9</v>
      </c>
      <c r="E40" s="40">
        <f t="shared" si="0"/>
        <v>2512.2799542179996</v>
      </c>
    </row>
    <row r="41" spans="1:5" ht="23.25">
      <c r="A41" s="30">
        <v>4.1</v>
      </c>
      <c r="B41" s="36" t="s">
        <v>41</v>
      </c>
      <c r="C41" s="28">
        <v>1.8294</v>
      </c>
      <c r="D41" s="7">
        <v>888.9</v>
      </c>
      <c r="E41" s="12">
        <f t="shared" si="0"/>
        <v>1626.15366</v>
      </c>
    </row>
    <row r="42" spans="1:5" ht="15">
      <c r="A42" s="30">
        <v>4.2</v>
      </c>
      <c r="B42" s="36" t="s">
        <v>115</v>
      </c>
      <c r="C42" s="28">
        <f>C41*0.202</f>
        <v>0.3695388</v>
      </c>
      <c r="D42" s="7">
        <v>888.9</v>
      </c>
      <c r="E42" s="12">
        <f t="shared" si="0"/>
        <v>328.48303932</v>
      </c>
    </row>
    <row r="43" spans="1:5" ht="15">
      <c r="A43" s="30">
        <v>4.3</v>
      </c>
      <c r="B43" s="36" t="s">
        <v>24</v>
      </c>
      <c r="C43" s="28">
        <f>(C41+C42)*0.15</f>
        <v>0.32984082</v>
      </c>
      <c r="D43" s="7">
        <v>888.9</v>
      </c>
      <c r="E43" s="12">
        <f t="shared" si="0"/>
        <v>293.19550489799997</v>
      </c>
    </row>
    <row r="44" spans="1:5" ht="15">
      <c r="A44" s="30">
        <v>4.4</v>
      </c>
      <c r="B44" s="36" t="s">
        <v>139</v>
      </c>
      <c r="C44" s="28">
        <v>0.0157</v>
      </c>
      <c r="D44" s="7">
        <v>888.9</v>
      </c>
      <c r="E44" s="12">
        <f t="shared" si="0"/>
        <v>13.955729999999999</v>
      </c>
    </row>
    <row r="45" spans="1:5" ht="15">
      <c r="A45" s="30">
        <v>4.5</v>
      </c>
      <c r="B45" s="36" t="s">
        <v>25</v>
      </c>
      <c r="C45" s="28">
        <v>0.0036000000000000003</v>
      </c>
      <c r="D45" s="7">
        <v>888.9</v>
      </c>
      <c r="E45" s="12">
        <f t="shared" si="0"/>
        <v>3.20004</v>
      </c>
    </row>
    <row r="46" spans="1:5" ht="15">
      <c r="A46" s="30">
        <v>4.6</v>
      </c>
      <c r="B46" s="36" t="s">
        <v>26</v>
      </c>
      <c r="C46" s="28">
        <v>0.083</v>
      </c>
      <c r="D46" s="7">
        <v>888.9</v>
      </c>
      <c r="E46" s="12">
        <f t="shared" si="0"/>
        <v>73.7787</v>
      </c>
    </row>
    <row r="47" spans="1:5" ht="15">
      <c r="A47" s="30">
        <v>4.7</v>
      </c>
      <c r="B47" s="36" t="s">
        <v>42</v>
      </c>
      <c r="C47" s="28">
        <v>0.1952</v>
      </c>
      <c r="D47" s="7">
        <v>888.9</v>
      </c>
      <c r="E47" s="12">
        <f t="shared" si="0"/>
        <v>173.51328</v>
      </c>
    </row>
    <row r="48" spans="1:5" ht="15">
      <c r="A48" s="31">
        <v>5</v>
      </c>
      <c r="B48" s="34" t="s">
        <v>27</v>
      </c>
      <c r="C48" s="27">
        <f>SUM(C49:C52)</f>
        <v>1.1244524</v>
      </c>
      <c r="D48" s="7">
        <v>888.9</v>
      </c>
      <c r="E48" s="40">
        <f t="shared" si="0"/>
        <v>999.52573836</v>
      </c>
    </row>
    <row r="49" spans="1:5" ht="23.25">
      <c r="A49" s="30">
        <v>5.1</v>
      </c>
      <c r="B49" s="36" t="s">
        <v>43</v>
      </c>
      <c r="C49" s="28">
        <v>0.5562</v>
      </c>
      <c r="D49" s="7">
        <v>888.9</v>
      </c>
      <c r="E49" s="12">
        <f t="shared" si="0"/>
        <v>494.40618</v>
      </c>
    </row>
    <row r="50" spans="1:5" ht="15">
      <c r="A50" s="30">
        <v>5.2</v>
      </c>
      <c r="B50" s="36" t="s">
        <v>115</v>
      </c>
      <c r="C50" s="28">
        <f>C49*0.202</f>
        <v>0.11235240000000002</v>
      </c>
      <c r="D50" s="7">
        <v>888.9</v>
      </c>
      <c r="E50" s="12">
        <f t="shared" si="0"/>
        <v>99.87004836000001</v>
      </c>
    </row>
    <row r="51" spans="1:5" ht="15">
      <c r="A51" s="30">
        <v>5.3</v>
      </c>
      <c r="B51" s="36" t="s">
        <v>28</v>
      </c>
      <c r="C51" s="28">
        <v>0.1815</v>
      </c>
      <c r="D51" s="7">
        <v>888.9</v>
      </c>
      <c r="E51" s="12">
        <f t="shared" si="0"/>
        <v>161.33534999999998</v>
      </c>
    </row>
    <row r="52" spans="1:5" ht="15">
      <c r="A52" s="30">
        <v>5.4</v>
      </c>
      <c r="B52" s="36" t="s">
        <v>29</v>
      </c>
      <c r="C52" s="28">
        <v>0.2744</v>
      </c>
      <c r="D52" s="7">
        <v>888.9</v>
      </c>
      <c r="E52" s="12">
        <f t="shared" si="0"/>
        <v>243.91415999999998</v>
      </c>
    </row>
    <row r="53" spans="1:5" ht="15">
      <c r="A53" s="31">
        <v>6</v>
      </c>
      <c r="B53" s="34" t="s">
        <v>44</v>
      </c>
      <c r="C53" s="27">
        <f>C61*18.5%</f>
        <v>2.08495</v>
      </c>
      <c r="D53" s="7">
        <v>888.9</v>
      </c>
      <c r="E53" s="40">
        <f t="shared" si="0"/>
        <v>1853.312055</v>
      </c>
    </row>
    <row r="54" spans="1:5" ht="15">
      <c r="A54" s="35">
        <v>6.1</v>
      </c>
      <c r="B54" s="34" t="s">
        <v>117</v>
      </c>
      <c r="C54" s="27">
        <f>C61*9.85%</f>
        <v>1.1100949999999998</v>
      </c>
      <c r="D54" s="7">
        <v>888.9</v>
      </c>
      <c r="E54" s="40">
        <f t="shared" si="0"/>
        <v>986.7634454999999</v>
      </c>
    </row>
    <row r="55" spans="1:5" ht="15">
      <c r="A55" s="31">
        <v>7</v>
      </c>
      <c r="B55" s="34" t="s">
        <v>30</v>
      </c>
      <c r="C55" s="27">
        <v>0.009</v>
      </c>
      <c r="D55" s="7">
        <v>888.9</v>
      </c>
      <c r="E55" s="40">
        <f>C55*D55</f>
        <v>8.0001</v>
      </c>
    </row>
    <row r="56" spans="1:5" ht="15">
      <c r="A56" s="31">
        <v>8</v>
      </c>
      <c r="B56" s="34" t="s">
        <v>31</v>
      </c>
      <c r="C56" s="29">
        <f>C55+C53+C48+C40+C36+C22+C11</f>
        <v>10.542565419999999</v>
      </c>
      <c r="D56" s="7">
        <v>888.9</v>
      </c>
      <c r="E56" s="40">
        <f>E11+E22+E36+E40+E48+E53+E55</f>
        <v>9371.286401837999</v>
      </c>
    </row>
    <row r="57" spans="1:5" ht="15">
      <c r="A57" s="38">
        <v>9</v>
      </c>
      <c r="B57" s="36" t="s">
        <v>32</v>
      </c>
      <c r="C57" s="28">
        <v>0.6326</v>
      </c>
      <c r="D57" s="7">
        <v>888.9</v>
      </c>
      <c r="E57" s="12">
        <f t="shared" si="0"/>
        <v>562.3181400000001</v>
      </c>
    </row>
    <row r="58" spans="1:5" ht="15">
      <c r="A58" s="38">
        <v>10</v>
      </c>
      <c r="B58" s="36" t="s">
        <v>45</v>
      </c>
      <c r="C58" s="28">
        <v>0.0948</v>
      </c>
      <c r="D58" s="7">
        <v>888.9</v>
      </c>
      <c r="E58" s="12">
        <f>C58*D58+0.03</f>
        <v>84.29772</v>
      </c>
    </row>
    <row r="59" spans="1:7" ht="15">
      <c r="A59" s="31">
        <v>11</v>
      </c>
      <c r="B59" s="54" t="s">
        <v>33</v>
      </c>
      <c r="C59" s="27">
        <f>C56+C57+C58</f>
        <v>11.269965419999998</v>
      </c>
      <c r="D59" s="7">
        <v>888.9</v>
      </c>
      <c r="E59" s="40">
        <f>E56+E57+E58</f>
        <v>10017.902261837999</v>
      </c>
      <c r="G59" s="101">
        <f>E59-10017.9</f>
        <v>0.0022618379989580717</v>
      </c>
    </row>
    <row r="60" ht="15">
      <c r="C60" s="58"/>
    </row>
    <row r="61" ht="15">
      <c r="C61" s="59">
        <v>11.27</v>
      </c>
    </row>
    <row r="64" spans="1:5" ht="32.25" customHeight="1" thickBot="1">
      <c r="A64" s="122" t="s">
        <v>140</v>
      </c>
      <c r="B64" s="123"/>
      <c r="C64" s="123"/>
      <c r="D64" s="123"/>
      <c r="E64" s="123"/>
    </row>
    <row r="65" spans="1:6" ht="15">
      <c r="A65" s="130" t="s">
        <v>121</v>
      </c>
      <c r="B65" s="130"/>
      <c r="C65" s="130"/>
      <c r="D65" s="130"/>
      <c r="E65" s="130"/>
      <c r="F65" s="108"/>
    </row>
    <row r="67" spans="1:5" ht="15">
      <c r="A67" s="119" t="s">
        <v>1</v>
      </c>
      <c r="B67" s="119"/>
      <c r="C67" s="7"/>
      <c r="D67" s="7"/>
      <c r="E67" s="8">
        <v>888.9</v>
      </c>
    </row>
    <row r="68" spans="1:5" ht="15">
      <c r="A68" s="119" t="s">
        <v>2</v>
      </c>
      <c r="B68" s="119"/>
      <c r="C68" s="7"/>
      <c r="D68" s="7"/>
      <c r="E68" s="8">
        <v>11.27</v>
      </c>
    </row>
    <row r="69" spans="1:5" ht="15">
      <c r="A69" s="127" t="s">
        <v>151</v>
      </c>
      <c r="B69" s="128"/>
      <c r="C69" s="7"/>
      <c r="D69" s="7"/>
      <c r="E69" s="13">
        <f>E67*E68</f>
        <v>10017.903</v>
      </c>
    </row>
    <row r="70" spans="1:5" ht="32.25" customHeight="1">
      <c r="A70" s="9" t="s">
        <v>35</v>
      </c>
      <c r="B70" s="10" t="s">
        <v>3</v>
      </c>
      <c r="C70" s="121" t="s">
        <v>34</v>
      </c>
      <c r="D70" s="121"/>
      <c r="E70" s="121"/>
    </row>
    <row r="71" spans="1:5" ht="23.25">
      <c r="A71" s="33">
        <v>1</v>
      </c>
      <c r="B71" s="34" t="s">
        <v>36</v>
      </c>
      <c r="C71" s="27">
        <f>SUM(C74:C81)</f>
        <v>2.8056694</v>
      </c>
      <c r="D71" s="7">
        <v>888.9</v>
      </c>
      <c r="E71" s="40">
        <f>C71*D71</f>
        <v>2493.95952966</v>
      </c>
    </row>
    <row r="72" spans="1:5" ht="15">
      <c r="A72" s="45"/>
      <c r="B72" s="46" t="s">
        <v>4</v>
      </c>
      <c r="C72" s="47"/>
      <c r="D72" s="7">
        <v>888.9</v>
      </c>
      <c r="E72" s="12"/>
    </row>
    <row r="73" spans="1:5" ht="15">
      <c r="A73" s="3">
        <v>1.1</v>
      </c>
      <c r="B73" s="4" t="s">
        <v>37</v>
      </c>
      <c r="C73" s="5">
        <f>C74+C75</f>
        <v>2.0647</v>
      </c>
      <c r="D73" s="7">
        <v>888.9</v>
      </c>
      <c r="E73" s="12">
        <f>C73*D73</f>
        <v>1835.31183</v>
      </c>
    </row>
    <row r="74" spans="1:5" ht="15">
      <c r="A74" s="2"/>
      <c r="B74" s="4" t="s">
        <v>5</v>
      </c>
      <c r="C74" s="6">
        <v>2.0647</v>
      </c>
      <c r="D74" s="7">
        <v>888.9</v>
      </c>
      <c r="E74" s="12">
        <f>C74*D74</f>
        <v>1835.31183</v>
      </c>
    </row>
    <row r="75" spans="1:5" ht="15">
      <c r="A75" s="2"/>
      <c r="B75" s="4" t="s">
        <v>6</v>
      </c>
      <c r="C75" s="6"/>
      <c r="D75" s="7">
        <v>888.9</v>
      </c>
      <c r="E75" s="12"/>
    </row>
    <row r="76" spans="1:5" ht="15">
      <c r="A76" s="2">
        <v>1.2</v>
      </c>
      <c r="B76" s="4" t="s">
        <v>115</v>
      </c>
      <c r="C76" s="6">
        <f>(C74+C75)*0.202</f>
        <v>0.4170694000000001</v>
      </c>
      <c r="D76" s="7">
        <v>888.9</v>
      </c>
      <c r="E76" s="12">
        <f>C76*D76</f>
        <v>370.73298966000004</v>
      </c>
    </row>
    <row r="77" spans="1:5" ht="23.25">
      <c r="A77" s="2">
        <v>1.3</v>
      </c>
      <c r="B77" s="4" t="s">
        <v>134</v>
      </c>
      <c r="C77" s="6">
        <v>0.0302</v>
      </c>
      <c r="D77" s="7">
        <v>888.9</v>
      </c>
      <c r="E77" s="12">
        <f>C77*D77</f>
        <v>26.84478</v>
      </c>
    </row>
    <row r="78" spans="1:5" ht="15">
      <c r="A78" s="2">
        <v>1.4</v>
      </c>
      <c r="B78" s="36" t="s">
        <v>7</v>
      </c>
      <c r="C78" s="28"/>
      <c r="D78" s="7">
        <v>888.9</v>
      </c>
      <c r="E78" s="12"/>
    </row>
    <row r="79" spans="1:5" ht="15">
      <c r="A79" s="2">
        <v>1.5</v>
      </c>
      <c r="B79" s="36" t="s">
        <v>8</v>
      </c>
      <c r="C79" s="28">
        <v>0.0821</v>
      </c>
      <c r="D79" s="7">
        <v>888.9</v>
      </c>
      <c r="E79" s="12">
        <f aca="true" t="shared" si="1" ref="E79:E95">C79*D79</f>
        <v>72.97869</v>
      </c>
    </row>
    <row r="80" spans="1:5" ht="15">
      <c r="A80" s="2">
        <v>1.6</v>
      </c>
      <c r="B80" s="36" t="s">
        <v>135</v>
      </c>
      <c r="C80" s="28">
        <v>0.1846</v>
      </c>
      <c r="D80" s="7">
        <v>888.9</v>
      </c>
      <c r="E80" s="12">
        <f t="shared" si="1"/>
        <v>164.09094</v>
      </c>
    </row>
    <row r="81" spans="1:5" ht="15">
      <c r="A81" s="2">
        <v>1.7</v>
      </c>
      <c r="B81" s="36" t="s">
        <v>136</v>
      </c>
      <c r="C81" s="48">
        <v>0.027</v>
      </c>
      <c r="D81" s="7">
        <v>888.9</v>
      </c>
      <c r="E81" s="12">
        <f t="shared" si="1"/>
        <v>24.0003</v>
      </c>
    </row>
    <row r="82" spans="1:5" ht="15">
      <c r="A82" s="31">
        <v>2</v>
      </c>
      <c r="B82" s="34" t="s">
        <v>9</v>
      </c>
      <c r="C82" s="27">
        <f>SUM(C83:C94)</f>
        <v>1.9616</v>
      </c>
      <c r="D82" s="7">
        <v>888.9</v>
      </c>
      <c r="E82" s="40">
        <f t="shared" si="1"/>
        <v>1743.66624</v>
      </c>
    </row>
    <row r="83" spans="1:5" ht="15">
      <c r="A83" s="30">
        <v>2.1</v>
      </c>
      <c r="B83" s="36" t="s">
        <v>10</v>
      </c>
      <c r="C83" s="28">
        <v>0.7985</v>
      </c>
      <c r="D83" s="7">
        <v>888.9</v>
      </c>
      <c r="E83" s="12">
        <f t="shared" si="1"/>
        <v>709.78665</v>
      </c>
    </row>
    <row r="84" spans="1:5" ht="15">
      <c r="A84" s="30">
        <v>2.2</v>
      </c>
      <c r="B84" s="36" t="s">
        <v>11</v>
      </c>
      <c r="C84" s="28">
        <v>0.3804</v>
      </c>
      <c r="D84" s="7">
        <v>888.9</v>
      </c>
      <c r="E84" s="12">
        <f t="shared" si="1"/>
        <v>338.13756</v>
      </c>
    </row>
    <row r="85" spans="1:5" ht="23.25">
      <c r="A85" s="30">
        <v>2.3</v>
      </c>
      <c r="B85" s="36" t="s">
        <v>38</v>
      </c>
      <c r="C85" s="28">
        <v>0.0213</v>
      </c>
      <c r="D85" s="7">
        <v>888.9</v>
      </c>
      <c r="E85" s="12">
        <f t="shared" si="1"/>
        <v>18.93357</v>
      </c>
    </row>
    <row r="86" spans="1:5" ht="15">
      <c r="A86" s="30">
        <v>2.4</v>
      </c>
      <c r="B86" s="36" t="s">
        <v>13</v>
      </c>
      <c r="C86" s="28">
        <v>0.28</v>
      </c>
      <c r="D86" s="7">
        <v>888.9</v>
      </c>
      <c r="E86" s="12">
        <f t="shared" si="1"/>
        <v>248.89200000000002</v>
      </c>
    </row>
    <row r="87" spans="1:5" ht="15">
      <c r="A87" s="30">
        <v>2.5</v>
      </c>
      <c r="B87" s="36" t="s">
        <v>39</v>
      </c>
      <c r="C87" s="28">
        <v>0.1254</v>
      </c>
      <c r="D87" s="7">
        <v>888.9</v>
      </c>
      <c r="E87" s="12">
        <f t="shared" si="1"/>
        <v>111.46806000000001</v>
      </c>
    </row>
    <row r="88" spans="1:5" ht="23.25">
      <c r="A88" s="30">
        <v>2.6</v>
      </c>
      <c r="B88" s="36" t="s">
        <v>14</v>
      </c>
      <c r="C88" s="28">
        <v>0.009</v>
      </c>
      <c r="D88" s="7">
        <v>888.9</v>
      </c>
      <c r="E88" s="12">
        <f t="shared" si="1"/>
        <v>8.0001</v>
      </c>
    </row>
    <row r="89" spans="1:5" ht="15">
      <c r="A89" s="30">
        <v>2.7</v>
      </c>
      <c r="B89" s="36" t="s">
        <v>137</v>
      </c>
      <c r="C89" s="28">
        <v>0.1996</v>
      </c>
      <c r="D89" s="7">
        <v>888.9</v>
      </c>
      <c r="E89" s="12">
        <f t="shared" si="1"/>
        <v>177.42444</v>
      </c>
    </row>
    <row r="90" spans="1:5" ht="15">
      <c r="A90" s="30">
        <v>2.8</v>
      </c>
      <c r="B90" s="36" t="s">
        <v>15</v>
      </c>
      <c r="C90" s="28">
        <v>0.038</v>
      </c>
      <c r="D90" s="7">
        <v>888.9</v>
      </c>
      <c r="E90" s="12">
        <f t="shared" si="1"/>
        <v>33.7782</v>
      </c>
    </row>
    <row r="91" spans="1:5" ht="15">
      <c r="A91" s="37" t="s">
        <v>150</v>
      </c>
      <c r="B91" s="36" t="s">
        <v>16</v>
      </c>
      <c r="C91" s="28">
        <v>0.0144</v>
      </c>
      <c r="D91" s="7">
        <v>888.9</v>
      </c>
      <c r="E91" s="12">
        <f t="shared" si="1"/>
        <v>12.80016</v>
      </c>
    </row>
    <row r="92" spans="1:5" ht="15">
      <c r="A92" s="89">
        <v>2.1</v>
      </c>
      <c r="B92" s="36" t="s">
        <v>17</v>
      </c>
      <c r="C92" s="28">
        <v>0.0262</v>
      </c>
      <c r="D92" s="7">
        <v>888.9</v>
      </c>
      <c r="E92" s="12">
        <f t="shared" si="1"/>
        <v>23.28918</v>
      </c>
    </row>
    <row r="93" spans="1:5" ht="15">
      <c r="A93" s="89">
        <v>2.11</v>
      </c>
      <c r="B93" s="36" t="s">
        <v>18</v>
      </c>
      <c r="C93" s="28">
        <v>0.049</v>
      </c>
      <c r="D93" s="7">
        <v>888.9</v>
      </c>
      <c r="E93" s="12">
        <f t="shared" si="1"/>
        <v>43.5561</v>
      </c>
    </row>
    <row r="94" spans="1:5" ht="23.25">
      <c r="A94" s="30">
        <v>2.12</v>
      </c>
      <c r="B94" s="36" t="s">
        <v>138</v>
      </c>
      <c r="C94" s="28">
        <v>0.0198</v>
      </c>
      <c r="D94" s="7">
        <v>888.9</v>
      </c>
      <c r="E94" s="12">
        <f t="shared" si="1"/>
        <v>17.60022</v>
      </c>
    </row>
    <row r="95" spans="1:5" ht="23.25">
      <c r="A95" s="31">
        <v>3</v>
      </c>
      <c r="B95" s="34" t="s">
        <v>19</v>
      </c>
      <c r="C95" s="27">
        <f>SUM(C96:C98)</f>
        <v>0</v>
      </c>
      <c r="D95" s="7">
        <v>888.9</v>
      </c>
      <c r="E95" s="40">
        <f t="shared" si="1"/>
        <v>0</v>
      </c>
    </row>
    <row r="96" spans="1:5" ht="15">
      <c r="A96" s="30">
        <v>3.1</v>
      </c>
      <c r="B96" s="36" t="s">
        <v>20</v>
      </c>
      <c r="C96" s="28"/>
      <c r="D96" s="7">
        <v>888.9</v>
      </c>
      <c r="E96" s="12"/>
    </row>
    <row r="97" spans="1:5" ht="15">
      <c r="A97" s="30">
        <v>3.2</v>
      </c>
      <c r="B97" s="36" t="s">
        <v>21</v>
      </c>
      <c r="C97" s="28"/>
      <c r="D97" s="7">
        <v>888.9</v>
      </c>
      <c r="E97" s="12"/>
    </row>
    <row r="98" spans="1:5" ht="15">
      <c r="A98" s="30">
        <v>3.3</v>
      </c>
      <c r="B98" s="36" t="s">
        <v>22</v>
      </c>
      <c r="C98" s="28"/>
      <c r="D98" s="7">
        <v>888.9</v>
      </c>
      <c r="E98" s="12"/>
    </row>
    <row r="99" spans="1:5" ht="23.25">
      <c r="A99" s="31">
        <v>4</v>
      </c>
      <c r="B99" s="34" t="s">
        <v>23</v>
      </c>
      <c r="C99" s="27">
        <f>SUM(C100:C106)</f>
        <v>2.9745</v>
      </c>
      <c r="D99" s="7">
        <v>888.9</v>
      </c>
      <c r="E99" s="40">
        <f aca="true" t="shared" si="2" ref="E99:E113">C99*D99</f>
        <v>2644.03305</v>
      </c>
    </row>
    <row r="100" spans="1:5" ht="23.25">
      <c r="A100" s="30">
        <v>4.1</v>
      </c>
      <c r="B100" s="36" t="s">
        <v>41</v>
      </c>
      <c r="C100" s="28">
        <v>1.9848</v>
      </c>
      <c r="D100" s="7">
        <v>888.9</v>
      </c>
      <c r="E100" s="12">
        <f t="shared" si="2"/>
        <v>1764.2887199999998</v>
      </c>
    </row>
    <row r="101" spans="1:5" ht="15">
      <c r="A101" s="30">
        <v>4.2</v>
      </c>
      <c r="B101" s="36" t="s">
        <v>115</v>
      </c>
      <c r="C101" s="28">
        <v>0.4009</v>
      </c>
      <c r="D101" s="7">
        <v>888.9</v>
      </c>
      <c r="E101" s="12">
        <f t="shared" si="2"/>
        <v>356.36001</v>
      </c>
    </row>
    <row r="102" spans="1:5" ht="15">
      <c r="A102" s="30">
        <v>4.3</v>
      </c>
      <c r="B102" s="36" t="s">
        <v>24</v>
      </c>
      <c r="C102" s="28">
        <v>0.2753</v>
      </c>
      <c r="D102" s="7">
        <v>888.9</v>
      </c>
      <c r="E102" s="12">
        <f t="shared" si="2"/>
        <v>244.71417</v>
      </c>
    </row>
    <row r="103" spans="1:5" ht="15">
      <c r="A103" s="30">
        <v>4.4</v>
      </c>
      <c r="B103" s="36" t="s">
        <v>139</v>
      </c>
      <c r="C103" s="28">
        <v>0.0383</v>
      </c>
      <c r="D103" s="7">
        <v>888.9</v>
      </c>
      <c r="E103" s="12">
        <f t="shared" si="2"/>
        <v>34.04487</v>
      </c>
    </row>
    <row r="104" spans="1:5" ht="15">
      <c r="A104" s="30">
        <v>4.5</v>
      </c>
      <c r="B104" s="36" t="s">
        <v>25</v>
      </c>
      <c r="C104" s="28">
        <v>0.0012</v>
      </c>
      <c r="D104" s="7">
        <v>888.9</v>
      </c>
      <c r="E104" s="12">
        <f t="shared" si="2"/>
        <v>1.0666799999999999</v>
      </c>
    </row>
    <row r="105" spans="1:5" ht="15">
      <c r="A105" s="30">
        <v>4.6</v>
      </c>
      <c r="B105" s="36" t="s">
        <v>26</v>
      </c>
      <c r="C105" s="28">
        <v>0.0819</v>
      </c>
      <c r="D105" s="7">
        <v>888.9</v>
      </c>
      <c r="E105" s="12">
        <f t="shared" si="2"/>
        <v>72.80091</v>
      </c>
    </row>
    <row r="106" spans="1:5" ht="15">
      <c r="A106" s="30">
        <v>4.7</v>
      </c>
      <c r="B106" s="36" t="s">
        <v>42</v>
      </c>
      <c r="C106" s="28">
        <v>0.1921</v>
      </c>
      <c r="D106" s="7">
        <v>888.9</v>
      </c>
      <c r="E106" s="12">
        <f t="shared" si="2"/>
        <v>170.75769</v>
      </c>
    </row>
    <row r="107" spans="1:5" ht="15">
      <c r="A107" s="31">
        <v>5</v>
      </c>
      <c r="B107" s="34" t="s">
        <v>27</v>
      </c>
      <c r="C107" s="27">
        <f>SUM(C108:C111)</f>
        <v>1.1439000000000001</v>
      </c>
      <c r="D107" s="7">
        <v>888.9</v>
      </c>
      <c r="E107" s="40">
        <f t="shared" si="2"/>
        <v>1016.8127100000002</v>
      </c>
    </row>
    <row r="108" spans="1:5" ht="23.25">
      <c r="A108" s="30">
        <v>5.1</v>
      </c>
      <c r="B108" s="36" t="s">
        <v>43</v>
      </c>
      <c r="C108" s="28">
        <v>0.5794</v>
      </c>
      <c r="D108" s="7">
        <v>888.9</v>
      </c>
      <c r="E108" s="12">
        <f t="shared" si="2"/>
        <v>515.0286600000001</v>
      </c>
    </row>
    <row r="109" spans="1:5" ht="15">
      <c r="A109" s="30">
        <v>5.2</v>
      </c>
      <c r="B109" s="36" t="s">
        <v>115</v>
      </c>
      <c r="C109" s="28">
        <v>0.117</v>
      </c>
      <c r="D109" s="7">
        <v>888.9</v>
      </c>
      <c r="E109" s="12">
        <f t="shared" si="2"/>
        <v>104.0013</v>
      </c>
    </row>
    <row r="110" spans="1:5" ht="15">
      <c r="A110" s="30">
        <v>5.3</v>
      </c>
      <c r="B110" s="36" t="s">
        <v>28</v>
      </c>
      <c r="C110" s="28">
        <v>0.1618</v>
      </c>
      <c r="D110" s="7">
        <v>888.9</v>
      </c>
      <c r="E110" s="12">
        <f t="shared" si="2"/>
        <v>143.82402</v>
      </c>
    </row>
    <row r="111" spans="1:5" ht="15">
      <c r="A111" s="30">
        <v>5.4</v>
      </c>
      <c r="B111" s="36" t="s">
        <v>29</v>
      </c>
      <c r="C111" s="28">
        <v>0.2857</v>
      </c>
      <c r="D111" s="7">
        <v>888.9</v>
      </c>
      <c r="E111" s="12">
        <f t="shared" si="2"/>
        <v>253.95873</v>
      </c>
    </row>
    <row r="112" spans="1:5" ht="15">
      <c r="A112" s="31">
        <v>6</v>
      </c>
      <c r="B112" s="34" t="s">
        <v>44</v>
      </c>
      <c r="C112" s="27">
        <v>2.1347</v>
      </c>
      <c r="D112" s="7">
        <v>888.9</v>
      </c>
      <c r="E112" s="40">
        <f t="shared" si="2"/>
        <v>1897.53483</v>
      </c>
    </row>
    <row r="113" spans="1:5" ht="15">
      <c r="A113" s="35">
        <v>6.1</v>
      </c>
      <c r="B113" s="34" t="s">
        <v>117</v>
      </c>
      <c r="C113" s="27">
        <f>C120*9.85%</f>
        <v>1.1100949999999998</v>
      </c>
      <c r="D113" s="7">
        <v>888.9</v>
      </c>
      <c r="E113" s="40">
        <f t="shared" si="2"/>
        <v>986.7634454999999</v>
      </c>
    </row>
    <row r="114" spans="1:5" ht="15">
      <c r="A114" s="31">
        <v>7</v>
      </c>
      <c r="B114" s="34" t="s">
        <v>30</v>
      </c>
      <c r="C114" s="27">
        <v>0.009</v>
      </c>
      <c r="D114" s="7">
        <v>888.9</v>
      </c>
      <c r="E114" s="40">
        <v>7.98</v>
      </c>
    </row>
    <row r="115" spans="1:5" ht="15">
      <c r="A115" s="31">
        <v>8</v>
      </c>
      <c r="B115" s="34" t="s">
        <v>31</v>
      </c>
      <c r="C115" s="29">
        <f>C114+C112+C107+C99+C95+C82+C71</f>
        <v>11.0293694</v>
      </c>
      <c r="D115" s="7">
        <v>888.9</v>
      </c>
      <c r="E115" s="40">
        <f>E71+E82+E95+E99+E107+E112+E114</f>
        <v>9803.98635966</v>
      </c>
    </row>
    <row r="116" spans="1:5" ht="15">
      <c r="A116" s="38">
        <v>9</v>
      </c>
      <c r="B116" s="36" t="s">
        <v>32</v>
      </c>
      <c r="C116" s="28">
        <v>0.1152</v>
      </c>
      <c r="D116" s="7">
        <v>888.9</v>
      </c>
      <c r="E116" s="12">
        <f>C116*D116</f>
        <v>102.40128</v>
      </c>
    </row>
    <row r="117" spans="1:5" ht="15">
      <c r="A117" s="38">
        <v>10</v>
      </c>
      <c r="B117" s="36" t="s">
        <v>45</v>
      </c>
      <c r="C117" s="51">
        <v>0.1254</v>
      </c>
      <c r="D117" s="7">
        <v>888.9</v>
      </c>
      <c r="E117" s="12">
        <f>C117*D117+0.04</f>
        <v>111.50806000000001</v>
      </c>
    </row>
    <row r="118" spans="1:5" ht="15">
      <c r="A118" s="31">
        <v>11</v>
      </c>
      <c r="B118" s="54" t="s">
        <v>33</v>
      </c>
      <c r="C118" s="27">
        <f>C115+C116+C117</f>
        <v>11.2699694</v>
      </c>
      <c r="D118" s="7">
        <v>888.9</v>
      </c>
      <c r="E118" s="40">
        <f>E115+E116+E117</f>
        <v>10017.89569966</v>
      </c>
    </row>
    <row r="119" ht="15">
      <c r="C119" s="94"/>
    </row>
    <row r="120" ht="15">
      <c r="C120" s="91">
        <v>11.27</v>
      </c>
    </row>
    <row r="122" spans="2:5" ht="15">
      <c r="B122" t="s">
        <v>160</v>
      </c>
      <c r="E122" s="110" t="s">
        <v>161</v>
      </c>
    </row>
  </sheetData>
  <sheetProtection/>
  <mergeCells count="13">
    <mergeCell ref="A8:B8"/>
    <mergeCell ref="A9:B9"/>
    <mergeCell ref="C10:E10"/>
    <mergeCell ref="A67:B67"/>
    <mergeCell ref="A68:B68"/>
    <mergeCell ref="A69:B69"/>
    <mergeCell ref="C70:E70"/>
    <mergeCell ref="A1:E1"/>
    <mergeCell ref="A3:E3"/>
    <mergeCell ref="A5:E5"/>
    <mergeCell ref="A7:B7"/>
    <mergeCell ref="A64:E64"/>
    <mergeCell ref="A65:E65"/>
  </mergeCells>
  <hyperlinks>
    <hyperlink ref="A3:E3" location="ГЛАВНАЯ!A1" display="Вернуться на главную страницу к списку домов"/>
  </hyperlink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21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5.57421875" style="0" customWidth="1"/>
    <col min="3" max="3" width="15.7109375" style="0" hidden="1" customWidth="1"/>
    <col min="4" max="4" width="16.57421875" style="0" hidden="1" customWidth="1"/>
    <col min="5" max="5" width="24.28125" style="0" customWidth="1"/>
  </cols>
  <sheetData>
    <row r="1" spans="1:5" ht="45.75" customHeight="1" thickBot="1">
      <c r="A1" s="122" t="s">
        <v>140</v>
      </c>
      <c r="B1" s="123"/>
      <c r="C1" s="123"/>
      <c r="D1" s="123"/>
      <c r="E1" s="123"/>
    </row>
    <row r="3" spans="1:5" ht="15">
      <c r="A3" s="126" t="s">
        <v>86</v>
      </c>
      <c r="B3" s="126"/>
      <c r="C3" s="126"/>
      <c r="D3" s="126"/>
      <c r="E3" s="126"/>
    </row>
    <row r="5" spans="1:5" ht="15">
      <c r="A5" s="124" t="s">
        <v>120</v>
      </c>
      <c r="B5" s="124"/>
      <c r="C5" s="124"/>
      <c r="D5" s="124"/>
      <c r="E5" s="124"/>
    </row>
    <row r="7" spans="1:5" ht="15">
      <c r="A7" s="119" t="s">
        <v>1</v>
      </c>
      <c r="B7" s="119"/>
      <c r="C7" s="7"/>
      <c r="D7" s="7"/>
      <c r="E7" s="8">
        <v>891.5</v>
      </c>
    </row>
    <row r="8" spans="1:5" ht="15">
      <c r="A8" s="119" t="s">
        <v>2</v>
      </c>
      <c r="B8" s="119"/>
      <c r="C8" s="7"/>
      <c r="D8" s="7"/>
      <c r="E8" s="8">
        <v>11.27</v>
      </c>
    </row>
    <row r="9" spans="1:5" ht="15">
      <c r="A9" s="127" t="s">
        <v>147</v>
      </c>
      <c r="B9" s="128"/>
      <c r="C9" s="7"/>
      <c r="D9" s="7"/>
      <c r="E9" s="13">
        <f>E7*E8</f>
        <v>10047.205</v>
      </c>
    </row>
    <row r="10" spans="1:5" ht="44.25" customHeight="1">
      <c r="A10" s="9" t="s">
        <v>35</v>
      </c>
      <c r="B10" s="10" t="s">
        <v>3</v>
      </c>
      <c r="C10" s="121" t="s">
        <v>34</v>
      </c>
      <c r="D10" s="121"/>
      <c r="E10" s="121"/>
    </row>
    <row r="11" spans="1:5" ht="23.25">
      <c r="A11" s="33">
        <v>1</v>
      </c>
      <c r="B11" s="34" t="s">
        <v>36</v>
      </c>
      <c r="C11" s="27">
        <f>SUM(C14:C21)</f>
        <v>2.3216834</v>
      </c>
      <c r="D11" s="7">
        <v>891.5</v>
      </c>
      <c r="E11" s="40">
        <f>C11*D11</f>
        <v>2069.7807511</v>
      </c>
    </row>
    <row r="12" spans="1:5" ht="15">
      <c r="A12" s="45"/>
      <c r="B12" s="46" t="s">
        <v>4</v>
      </c>
      <c r="C12" s="47"/>
      <c r="D12" s="7">
        <v>891.5</v>
      </c>
      <c r="E12" s="12"/>
    </row>
    <row r="13" spans="1:5" ht="15">
      <c r="A13" s="3">
        <v>1.1</v>
      </c>
      <c r="B13" s="4" t="s">
        <v>37</v>
      </c>
      <c r="C13" s="5">
        <f>C14+C15</f>
        <v>1.6717</v>
      </c>
      <c r="D13" s="7">
        <v>891.5</v>
      </c>
      <c r="E13" s="12">
        <f aca="true" t="shared" si="0" ref="E13:E57">C13*D13</f>
        <v>1490.32055</v>
      </c>
    </row>
    <row r="14" spans="1:5" ht="15">
      <c r="A14" s="2"/>
      <c r="B14" s="4" t="s">
        <v>5</v>
      </c>
      <c r="C14" s="6">
        <v>1.6717</v>
      </c>
      <c r="D14" s="7">
        <v>891.5</v>
      </c>
      <c r="E14" s="12">
        <f t="shared" si="0"/>
        <v>1490.32055</v>
      </c>
    </row>
    <row r="15" spans="1:5" ht="15">
      <c r="A15" s="2"/>
      <c r="B15" s="4" t="s">
        <v>6</v>
      </c>
      <c r="C15" s="6"/>
      <c r="D15" s="7">
        <v>891.5</v>
      </c>
      <c r="E15" s="12"/>
    </row>
    <row r="16" spans="1:5" ht="15">
      <c r="A16" s="2">
        <v>1.2</v>
      </c>
      <c r="B16" s="4" t="s">
        <v>115</v>
      </c>
      <c r="C16" s="6">
        <f>(C14+C15)*0.202</f>
        <v>0.3376834</v>
      </c>
      <c r="D16" s="7">
        <v>891.5</v>
      </c>
      <c r="E16" s="12">
        <f t="shared" si="0"/>
        <v>301.04475110000004</v>
      </c>
    </row>
    <row r="17" spans="1:5" ht="23.25">
      <c r="A17" s="2">
        <v>1.3</v>
      </c>
      <c r="B17" s="4" t="s">
        <v>134</v>
      </c>
      <c r="C17" s="6">
        <v>0.0143</v>
      </c>
      <c r="D17" s="7">
        <v>891.5</v>
      </c>
      <c r="E17" s="12">
        <f t="shared" si="0"/>
        <v>12.74845</v>
      </c>
    </row>
    <row r="18" spans="1:5" ht="15">
      <c r="A18" s="2">
        <v>1.4</v>
      </c>
      <c r="B18" s="36" t="s">
        <v>7</v>
      </c>
      <c r="C18" s="28"/>
      <c r="D18" s="7">
        <v>891.5</v>
      </c>
      <c r="E18" s="12"/>
    </row>
    <row r="19" spans="1:5" ht="15">
      <c r="A19" s="2">
        <v>1.5</v>
      </c>
      <c r="B19" s="36" t="s">
        <v>8</v>
      </c>
      <c r="C19" s="28">
        <v>0.0816</v>
      </c>
      <c r="D19" s="7">
        <v>891.5</v>
      </c>
      <c r="E19" s="12">
        <f t="shared" si="0"/>
        <v>72.74640000000001</v>
      </c>
    </row>
    <row r="20" spans="1:5" ht="15">
      <c r="A20" s="2">
        <v>1.6</v>
      </c>
      <c r="B20" s="36" t="s">
        <v>135</v>
      </c>
      <c r="C20" s="28">
        <v>0.1164</v>
      </c>
      <c r="D20" s="7">
        <v>891.5</v>
      </c>
      <c r="E20" s="12">
        <f t="shared" si="0"/>
        <v>103.7706</v>
      </c>
    </row>
    <row r="21" spans="1:5" ht="15">
      <c r="A21" s="2">
        <v>1.7</v>
      </c>
      <c r="B21" s="36" t="s">
        <v>136</v>
      </c>
      <c r="C21" s="48">
        <v>0.1</v>
      </c>
      <c r="D21" s="7">
        <v>891.5</v>
      </c>
      <c r="E21" s="12">
        <f t="shared" si="0"/>
        <v>89.15</v>
      </c>
    </row>
    <row r="22" spans="1:5" ht="15">
      <c r="A22" s="31">
        <v>2</v>
      </c>
      <c r="B22" s="34" t="s">
        <v>9</v>
      </c>
      <c r="C22" s="27">
        <f>SUM(C23:C35)</f>
        <v>2.1762</v>
      </c>
      <c r="D22" s="7">
        <v>891.5</v>
      </c>
      <c r="E22" s="40">
        <f t="shared" si="0"/>
        <v>1940.0823</v>
      </c>
    </row>
    <row r="23" spans="1:5" ht="15">
      <c r="A23" s="30">
        <v>2.1</v>
      </c>
      <c r="B23" s="36" t="s">
        <v>10</v>
      </c>
      <c r="C23" s="28">
        <v>0.6191</v>
      </c>
      <c r="D23" s="7">
        <v>891.5</v>
      </c>
      <c r="E23" s="12">
        <f t="shared" si="0"/>
        <v>551.92765</v>
      </c>
    </row>
    <row r="24" spans="1:5" ht="15">
      <c r="A24" s="30">
        <v>2.2</v>
      </c>
      <c r="B24" s="36" t="s">
        <v>11</v>
      </c>
      <c r="C24" s="28">
        <v>0.2333</v>
      </c>
      <c r="D24" s="7">
        <v>891.5</v>
      </c>
      <c r="E24" s="12">
        <f t="shared" si="0"/>
        <v>207.98695</v>
      </c>
    </row>
    <row r="25" spans="1:5" ht="15">
      <c r="A25" s="30">
        <v>2.3</v>
      </c>
      <c r="B25" s="36" t="s">
        <v>12</v>
      </c>
      <c r="C25" s="28">
        <v>0.6167</v>
      </c>
      <c r="D25" s="7">
        <v>891.5</v>
      </c>
      <c r="E25" s="12">
        <f t="shared" si="0"/>
        <v>549.78805</v>
      </c>
    </row>
    <row r="26" spans="1:5" ht="23.25">
      <c r="A26" s="30">
        <v>2.4</v>
      </c>
      <c r="B26" s="36" t="s">
        <v>38</v>
      </c>
      <c r="C26" s="28">
        <v>0.0334</v>
      </c>
      <c r="D26" s="7">
        <v>891.5</v>
      </c>
      <c r="E26" s="12">
        <f t="shared" si="0"/>
        <v>29.7761</v>
      </c>
    </row>
    <row r="27" spans="1:5" ht="15">
      <c r="A27" s="30">
        <v>2.5</v>
      </c>
      <c r="B27" s="36" t="s">
        <v>13</v>
      </c>
      <c r="C27" s="28">
        <v>0.2607</v>
      </c>
      <c r="D27" s="7">
        <v>891.5</v>
      </c>
      <c r="E27" s="12">
        <f t="shared" si="0"/>
        <v>232.41404999999997</v>
      </c>
    </row>
    <row r="28" spans="1:5" ht="15">
      <c r="A28" s="30">
        <v>2.6</v>
      </c>
      <c r="B28" s="36" t="s">
        <v>39</v>
      </c>
      <c r="C28" s="28">
        <v>0.0834</v>
      </c>
      <c r="D28" s="7">
        <v>891.5</v>
      </c>
      <c r="E28" s="12">
        <f t="shared" si="0"/>
        <v>74.3511</v>
      </c>
    </row>
    <row r="29" spans="1:5" ht="23.25">
      <c r="A29" s="30">
        <v>2.7</v>
      </c>
      <c r="B29" s="36" t="s">
        <v>14</v>
      </c>
      <c r="C29" s="28">
        <v>0.0092</v>
      </c>
      <c r="D29" s="7">
        <v>891.5</v>
      </c>
      <c r="E29" s="12">
        <f t="shared" si="0"/>
        <v>8.2018</v>
      </c>
    </row>
    <row r="30" spans="1:5" ht="15">
      <c r="A30" s="30">
        <v>2.8</v>
      </c>
      <c r="B30" s="36" t="s">
        <v>137</v>
      </c>
      <c r="C30" s="28">
        <v>0.1347</v>
      </c>
      <c r="D30" s="7">
        <v>891.5</v>
      </c>
      <c r="E30" s="12">
        <f t="shared" si="0"/>
        <v>120.08504999999998</v>
      </c>
    </row>
    <row r="31" spans="1:5" ht="15">
      <c r="A31" s="30">
        <v>2.9</v>
      </c>
      <c r="B31" s="36" t="s">
        <v>15</v>
      </c>
      <c r="C31" s="28">
        <v>0.0483</v>
      </c>
      <c r="D31" s="7">
        <v>891.5</v>
      </c>
      <c r="E31" s="12">
        <f t="shared" si="0"/>
        <v>43.059450000000005</v>
      </c>
    </row>
    <row r="32" spans="1:5" ht="15">
      <c r="A32" s="37" t="s">
        <v>40</v>
      </c>
      <c r="B32" s="36" t="s">
        <v>16</v>
      </c>
      <c r="C32" s="28">
        <v>0.0144</v>
      </c>
      <c r="D32" s="7">
        <v>891.5</v>
      </c>
      <c r="E32" s="12">
        <f t="shared" si="0"/>
        <v>12.8376</v>
      </c>
    </row>
    <row r="33" spans="1:5" ht="15">
      <c r="A33" s="30">
        <v>2.11</v>
      </c>
      <c r="B33" s="36" t="s">
        <v>17</v>
      </c>
      <c r="C33" s="28">
        <v>0.0542</v>
      </c>
      <c r="D33" s="7">
        <v>891.5</v>
      </c>
      <c r="E33" s="12">
        <f t="shared" si="0"/>
        <v>48.3193</v>
      </c>
    </row>
    <row r="34" spans="1:5" ht="15">
      <c r="A34" s="30">
        <v>2.12</v>
      </c>
      <c r="B34" s="36" t="s">
        <v>18</v>
      </c>
      <c r="C34" s="28">
        <v>0.049</v>
      </c>
      <c r="D34" s="7">
        <v>891.5</v>
      </c>
      <c r="E34" s="12">
        <f t="shared" si="0"/>
        <v>43.6835</v>
      </c>
    </row>
    <row r="35" spans="1:5" ht="23.25">
      <c r="A35" s="30">
        <v>2.13</v>
      </c>
      <c r="B35" s="36" t="s">
        <v>138</v>
      </c>
      <c r="C35" s="28">
        <v>0.0198</v>
      </c>
      <c r="D35" s="7">
        <v>891.5</v>
      </c>
      <c r="E35" s="12">
        <f t="shared" si="0"/>
        <v>17.6517</v>
      </c>
    </row>
    <row r="36" spans="1:5" ht="23.25">
      <c r="A36" s="31">
        <v>3</v>
      </c>
      <c r="B36" s="34" t="s">
        <v>19</v>
      </c>
      <c r="C36" s="27">
        <f>SUM(C37:C39)</f>
        <v>0</v>
      </c>
      <c r="D36" s="7">
        <v>891.5</v>
      </c>
      <c r="E36" s="40">
        <f t="shared" si="0"/>
        <v>0</v>
      </c>
    </row>
    <row r="37" spans="1:5" ht="15">
      <c r="A37" s="30">
        <v>3.1</v>
      </c>
      <c r="B37" s="36" t="s">
        <v>20</v>
      </c>
      <c r="C37" s="28"/>
      <c r="D37" s="7">
        <v>891.5</v>
      </c>
      <c r="E37" s="12"/>
    </row>
    <row r="38" spans="1:5" ht="15">
      <c r="A38" s="30">
        <v>3.2</v>
      </c>
      <c r="B38" s="36" t="s">
        <v>21</v>
      </c>
      <c r="C38" s="28"/>
      <c r="D38" s="7">
        <v>891.5</v>
      </c>
      <c r="E38" s="12"/>
    </row>
    <row r="39" spans="1:5" ht="15">
      <c r="A39" s="30">
        <v>3.3</v>
      </c>
      <c r="B39" s="36" t="s">
        <v>22</v>
      </c>
      <c r="C39" s="28"/>
      <c r="D39" s="7">
        <v>891.5</v>
      </c>
      <c r="E39" s="12"/>
    </row>
    <row r="40" spans="1:5" ht="23.25">
      <c r="A40" s="31">
        <v>4</v>
      </c>
      <c r="B40" s="34" t="s">
        <v>23</v>
      </c>
      <c r="C40" s="27">
        <f>SUM(C41:C47)</f>
        <v>2.8262796199999998</v>
      </c>
      <c r="D40" s="7">
        <v>891.5</v>
      </c>
      <c r="E40" s="40">
        <f t="shared" si="0"/>
        <v>2519.6282812299996</v>
      </c>
    </row>
    <row r="41" spans="1:5" ht="23.25">
      <c r="A41" s="30">
        <v>4.1</v>
      </c>
      <c r="B41" s="36" t="s">
        <v>41</v>
      </c>
      <c r="C41" s="28">
        <v>1.8294</v>
      </c>
      <c r="D41" s="7">
        <v>891.5</v>
      </c>
      <c r="E41" s="12">
        <f t="shared" si="0"/>
        <v>1630.9100999999998</v>
      </c>
    </row>
    <row r="42" spans="1:5" ht="15">
      <c r="A42" s="30">
        <v>4.2</v>
      </c>
      <c r="B42" s="36" t="s">
        <v>115</v>
      </c>
      <c r="C42" s="28">
        <f>C41*0.202</f>
        <v>0.3695388</v>
      </c>
      <c r="D42" s="7">
        <v>891.5</v>
      </c>
      <c r="E42" s="12">
        <f t="shared" si="0"/>
        <v>329.4438402</v>
      </c>
    </row>
    <row r="43" spans="1:5" ht="15">
      <c r="A43" s="30">
        <v>4.3</v>
      </c>
      <c r="B43" s="36" t="s">
        <v>24</v>
      </c>
      <c r="C43" s="28">
        <f>(C41+C42)*0.15</f>
        <v>0.32984082</v>
      </c>
      <c r="D43" s="7">
        <v>891.5</v>
      </c>
      <c r="E43" s="12">
        <f t="shared" si="0"/>
        <v>294.05309102999996</v>
      </c>
    </row>
    <row r="44" spans="1:5" ht="15">
      <c r="A44" s="30">
        <v>4.4</v>
      </c>
      <c r="B44" s="36" t="s">
        <v>139</v>
      </c>
      <c r="C44" s="28">
        <v>0.0157</v>
      </c>
      <c r="D44" s="7">
        <v>891.5</v>
      </c>
      <c r="E44" s="12">
        <f t="shared" si="0"/>
        <v>13.99655</v>
      </c>
    </row>
    <row r="45" spans="1:5" ht="15">
      <c r="A45" s="30">
        <v>4.5</v>
      </c>
      <c r="B45" s="36" t="s">
        <v>25</v>
      </c>
      <c r="C45" s="28">
        <v>0.0036000000000000003</v>
      </c>
      <c r="D45" s="7">
        <v>891.5</v>
      </c>
      <c r="E45" s="12">
        <f t="shared" si="0"/>
        <v>3.2094000000000005</v>
      </c>
    </row>
    <row r="46" spans="1:5" ht="15">
      <c r="A46" s="30">
        <v>4.6</v>
      </c>
      <c r="B46" s="36" t="s">
        <v>26</v>
      </c>
      <c r="C46" s="28">
        <v>0.083</v>
      </c>
      <c r="D46" s="7">
        <v>891.5</v>
      </c>
      <c r="E46" s="12">
        <f t="shared" si="0"/>
        <v>73.9945</v>
      </c>
    </row>
    <row r="47" spans="1:5" ht="15">
      <c r="A47" s="30">
        <v>4.7</v>
      </c>
      <c r="B47" s="36" t="s">
        <v>42</v>
      </c>
      <c r="C47" s="28">
        <v>0.1952</v>
      </c>
      <c r="D47" s="7">
        <v>891.5</v>
      </c>
      <c r="E47" s="12">
        <f t="shared" si="0"/>
        <v>174.0208</v>
      </c>
    </row>
    <row r="48" spans="1:5" ht="15">
      <c r="A48" s="31">
        <v>5</v>
      </c>
      <c r="B48" s="34" t="s">
        <v>27</v>
      </c>
      <c r="C48" s="27">
        <f>SUM(C49:C52)</f>
        <v>1.1244524</v>
      </c>
      <c r="D48" s="7">
        <v>891.5</v>
      </c>
      <c r="E48" s="40">
        <f t="shared" si="0"/>
        <v>1002.4493146</v>
      </c>
    </row>
    <row r="49" spans="1:5" ht="23.25">
      <c r="A49" s="30">
        <v>5.1</v>
      </c>
      <c r="B49" s="36" t="s">
        <v>43</v>
      </c>
      <c r="C49" s="28">
        <v>0.5562</v>
      </c>
      <c r="D49" s="7">
        <v>891.5</v>
      </c>
      <c r="E49" s="12">
        <f t="shared" si="0"/>
        <v>495.8523</v>
      </c>
    </row>
    <row r="50" spans="1:5" ht="15">
      <c r="A50" s="30">
        <v>5.2</v>
      </c>
      <c r="B50" s="36" t="s">
        <v>115</v>
      </c>
      <c r="C50" s="28">
        <f>C49*0.202</f>
        <v>0.11235240000000002</v>
      </c>
      <c r="D50" s="7">
        <v>891.5</v>
      </c>
      <c r="E50" s="12">
        <f t="shared" si="0"/>
        <v>100.16216460000001</v>
      </c>
    </row>
    <row r="51" spans="1:5" ht="15">
      <c r="A51" s="30">
        <v>5.3</v>
      </c>
      <c r="B51" s="36" t="s">
        <v>28</v>
      </c>
      <c r="C51" s="28">
        <v>0.1815</v>
      </c>
      <c r="D51" s="7">
        <v>891.5</v>
      </c>
      <c r="E51" s="12">
        <f t="shared" si="0"/>
        <v>161.80724999999998</v>
      </c>
    </row>
    <row r="52" spans="1:5" ht="15">
      <c r="A52" s="30">
        <v>5.4</v>
      </c>
      <c r="B52" s="36" t="s">
        <v>29</v>
      </c>
      <c r="C52" s="28">
        <v>0.2744</v>
      </c>
      <c r="D52" s="7">
        <v>891.5</v>
      </c>
      <c r="E52" s="12">
        <f t="shared" si="0"/>
        <v>244.62759999999997</v>
      </c>
    </row>
    <row r="53" spans="1:5" ht="15">
      <c r="A53" s="31">
        <v>6</v>
      </c>
      <c r="B53" s="34" t="s">
        <v>44</v>
      </c>
      <c r="C53" s="27">
        <f>C61*18.5%</f>
        <v>2.08495</v>
      </c>
      <c r="D53" s="7">
        <v>891.5</v>
      </c>
      <c r="E53" s="40">
        <f t="shared" si="0"/>
        <v>1858.732925</v>
      </c>
    </row>
    <row r="54" spans="1:5" ht="15">
      <c r="A54" s="35">
        <v>6.1</v>
      </c>
      <c r="B54" s="34" t="s">
        <v>117</v>
      </c>
      <c r="C54" s="27">
        <f>C61*9.85%</f>
        <v>1.1100949999999998</v>
      </c>
      <c r="D54" s="7">
        <v>891.5</v>
      </c>
      <c r="E54" s="40">
        <f t="shared" si="0"/>
        <v>989.6496924999999</v>
      </c>
    </row>
    <row r="55" spans="1:5" ht="15">
      <c r="A55" s="31">
        <v>7</v>
      </c>
      <c r="B55" s="34" t="s">
        <v>30</v>
      </c>
      <c r="C55" s="27">
        <v>0.009</v>
      </c>
      <c r="D55" s="7">
        <v>891.5</v>
      </c>
      <c r="E55" s="40">
        <f t="shared" si="0"/>
        <v>8.023499999999999</v>
      </c>
    </row>
    <row r="56" spans="1:5" ht="15">
      <c r="A56" s="31">
        <v>8</v>
      </c>
      <c r="B56" s="34" t="s">
        <v>31</v>
      </c>
      <c r="C56" s="29">
        <f>C55+C53+C48+C40+C36+C22+C11</f>
        <v>10.542565419999999</v>
      </c>
      <c r="D56" s="7">
        <v>891.5</v>
      </c>
      <c r="E56" s="40">
        <f t="shared" si="0"/>
        <v>9398.697071929999</v>
      </c>
    </row>
    <row r="57" spans="1:5" ht="15">
      <c r="A57" s="38">
        <v>9</v>
      </c>
      <c r="B57" s="36" t="s">
        <v>32</v>
      </c>
      <c r="C57" s="28">
        <v>0.6326</v>
      </c>
      <c r="D57" s="7">
        <v>891.5</v>
      </c>
      <c r="E57" s="12">
        <f t="shared" si="0"/>
        <v>563.9629</v>
      </c>
    </row>
    <row r="58" spans="1:5" ht="15">
      <c r="A58" s="38">
        <v>10</v>
      </c>
      <c r="B58" s="36" t="s">
        <v>45</v>
      </c>
      <c r="C58" s="28">
        <v>0.0948</v>
      </c>
      <c r="D58" s="7">
        <v>891.5</v>
      </c>
      <c r="E58" s="12">
        <v>84.55</v>
      </c>
    </row>
    <row r="59" spans="1:5" ht="15">
      <c r="A59" s="31">
        <v>11</v>
      </c>
      <c r="B59" s="54" t="s">
        <v>33</v>
      </c>
      <c r="C59" s="27">
        <f>C56+C57+C58</f>
        <v>11.269965419999998</v>
      </c>
      <c r="D59" s="7">
        <v>891.5</v>
      </c>
      <c r="E59" s="40">
        <f>E56+E57+E58</f>
        <v>10047.209971929999</v>
      </c>
    </row>
    <row r="60" ht="15">
      <c r="C60" s="58"/>
    </row>
    <row r="61" ht="15">
      <c r="C61" s="59">
        <v>11.27</v>
      </c>
    </row>
    <row r="63" spans="1:5" ht="30" customHeight="1" thickBot="1">
      <c r="A63" s="122" t="s">
        <v>140</v>
      </c>
      <c r="B63" s="123"/>
      <c r="C63" s="123"/>
      <c r="D63" s="123"/>
      <c r="E63" s="123"/>
    </row>
    <row r="64" spans="1:5" ht="15">
      <c r="A64" s="124" t="s">
        <v>120</v>
      </c>
      <c r="B64" s="124"/>
      <c r="C64" s="124"/>
      <c r="D64" s="124"/>
      <c r="E64" s="124"/>
    </row>
    <row r="66" spans="1:5" ht="15">
      <c r="A66" s="119" t="s">
        <v>1</v>
      </c>
      <c r="B66" s="119"/>
      <c r="C66" s="7"/>
      <c r="D66" s="7"/>
      <c r="E66" s="8">
        <v>891.5</v>
      </c>
    </row>
    <row r="67" spans="1:5" ht="15">
      <c r="A67" s="119" t="s">
        <v>2</v>
      </c>
      <c r="B67" s="119"/>
      <c r="C67" s="7"/>
      <c r="D67" s="7"/>
      <c r="E67" s="8">
        <v>11.27</v>
      </c>
    </row>
    <row r="68" spans="1:5" ht="15">
      <c r="A68" s="127" t="s">
        <v>148</v>
      </c>
      <c r="B68" s="128"/>
      <c r="C68" s="7"/>
      <c r="D68" s="7"/>
      <c r="E68" s="13">
        <f>E66*E67</f>
        <v>10047.205</v>
      </c>
    </row>
    <row r="69" spans="1:5" ht="34.5" customHeight="1">
      <c r="A69" s="9" t="s">
        <v>35</v>
      </c>
      <c r="B69" s="10" t="s">
        <v>3</v>
      </c>
      <c r="C69" s="121" t="s">
        <v>34</v>
      </c>
      <c r="D69" s="121"/>
      <c r="E69" s="121"/>
    </row>
    <row r="70" spans="1:5" ht="23.25">
      <c r="A70" s="33">
        <v>1</v>
      </c>
      <c r="B70" s="34" t="s">
        <v>36</v>
      </c>
      <c r="C70" s="27">
        <f>SUM(C73:C80)</f>
        <v>2.8056694</v>
      </c>
      <c r="D70" s="7">
        <v>891.5</v>
      </c>
      <c r="E70" s="40">
        <f>C70*D70</f>
        <v>2501.2542701</v>
      </c>
    </row>
    <row r="71" spans="1:5" ht="15">
      <c r="A71" s="45"/>
      <c r="B71" s="46" t="s">
        <v>4</v>
      </c>
      <c r="C71" s="47"/>
      <c r="D71" s="7">
        <v>891.5</v>
      </c>
      <c r="E71" s="12"/>
    </row>
    <row r="72" spans="1:5" ht="15">
      <c r="A72" s="3">
        <v>1.1</v>
      </c>
      <c r="B72" s="4" t="s">
        <v>37</v>
      </c>
      <c r="C72" s="5">
        <f>C73+C74</f>
        <v>2.0647</v>
      </c>
      <c r="D72" s="7">
        <v>891.5</v>
      </c>
      <c r="E72" s="12">
        <f>C72*D72</f>
        <v>1840.6800500000002</v>
      </c>
    </row>
    <row r="73" spans="1:5" ht="15">
      <c r="A73" s="2"/>
      <c r="B73" s="4" t="s">
        <v>5</v>
      </c>
      <c r="C73" s="6">
        <v>2.0647</v>
      </c>
      <c r="D73" s="7">
        <v>891.5</v>
      </c>
      <c r="E73" s="12">
        <f>C73*D73</f>
        <v>1840.6800500000002</v>
      </c>
    </row>
    <row r="74" spans="1:5" ht="15">
      <c r="A74" s="2"/>
      <c r="B74" s="4" t="s">
        <v>6</v>
      </c>
      <c r="C74" s="6"/>
      <c r="D74" s="7">
        <v>891.5</v>
      </c>
      <c r="E74" s="12"/>
    </row>
    <row r="75" spans="1:5" ht="15">
      <c r="A75" s="2">
        <v>1.2</v>
      </c>
      <c r="B75" s="4" t="s">
        <v>115</v>
      </c>
      <c r="C75" s="6">
        <f>(C73+C74)*0.202</f>
        <v>0.4170694000000001</v>
      </c>
      <c r="D75" s="7">
        <v>891.5</v>
      </c>
      <c r="E75" s="12">
        <f>C75*D75</f>
        <v>371.81737010000006</v>
      </c>
    </row>
    <row r="76" spans="1:5" ht="23.25">
      <c r="A76" s="2">
        <v>1.3</v>
      </c>
      <c r="B76" s="4" t="s">
        <v>134</v>
      </c>
      <c r="C76" s="6">
        <v>0.0302</v>
      </c>
      <c r="D76" s="7">
        <v>891.5</v>
      </c>
      <c r="E76" s="12">
        <f>C76*D76</f>
        <v>26.9233</v>
      </c>
    </row>
    <row r="77" spans="1:5" ht="15">
      <c r="A77" s="2">
        <v>1.4</v>
      </c>
      <c r="B77" s="36" t="s">
        <v>7</v>
      </c>
      <c r="C77" s="28"/>
      <c r="D77" s="7">
        <v>891.5</v>
      </c>
      <c r="E77" s="12"/>
    </row>
    <row r="78" spans="1:5" ht="15">
      <c r="A78" s="2">
        <v>1.5</v>
      </c>
      <c r="B78" s="36" t="s">
        <v>8</v>
      </c>
      <c r="C78" s="28">
        <v>0.0821</v>
      </c>
      <c r="D78" s="7">
        <v>891.5</v>
      </c>
      <c r="E78" s="12">
        <f aca="true" t="shared" si="1" ref="E78:E94">C78*D78</f>
        <v>73.19215000000001</v>
      </c>
    </row>
    <row r="79" spans="1:5" ht="15">
      <c r="A79" s="2">
        <v>1.6</v>
      </c>
      <c r="B79" s="36" t="s">
        <v>135</v>
      </c>
      <c r="C79" s="28">
        <v>0.1846</v>
      </c>
      <c r="D79" s="7">
        <v>891.5</v>
      </c>
      <c r="E79" s="12">
        <f t="shared" si="1"/>
        <v>164.5709</v>
      </c>
    </row>
    <row r="80" spans="1:5" ht="15">
      <c r="A80" s="2">
        <v>1.7</v>
      </c>
      <c r="B80" s="36" t="s">
        <v>136</v>
      </c>
      <c r="C80" s="48">
        <v>0.027</v>
      </c>
      <c r="D80" s="7">
        <v>891.5</v>
      </c>
      <c r="E80" s="12">
        <f t="shared" si="1"/>
        <v>24.0705</v>
      </c>
    </row>
    <row r="81" spans="1:5" ht="15">
      <c r="A81" s="31">
        <v>2</v>
      </c>
      <c r="B81" s="34" t="s">
        <v>9</v>
      </c>
      <c r="C81" s="27">
        <f>SUM(C82:C93)</f>
        <v>1.9616</v>
      </c>
      <c r="D81" s="7">
        <v>891.5</v>
      </c>
      <c r="E81" s="40">
        <f t="shared" si="1"/>
        <v>1748.7664</v>
      </c>
    </row>
    <row r="82" spans="1:5" ht="15">
      <c r="A82" s="30">
        <v>2.1</v>
      </c>
      <c r="B82" s="36" t="s">
        <v>10</v>
      </c>
      <c r="C82" s="28">
        <v>0.7985</v>
      </c>
      <c r="D82" s="7">
        <v>891.5</v>
      </c>
      <c r="E82" s="12">
        <f t="shared" si="1"/>
        <v>711.86275</v>
      </c>
    </row>
    <row r="83" spans="1:5" ht="15">
      <c r="A83" s="30">
        <v>2.2</v>
      </c>
      <c r="B83" s="36" t="s">
        <v>11</v>
      </c>
      <c r="C83" s="28">
        <v>0.3804</v>
      </c>
      <c r="D83" s="7">
        <v>891.5</v>
      </c>
      <c r="E83" s="12">
        <f t="shared" si="1"/>
        <v>339.1266</v>
      </c>
    </row>
    <row r="84" spans="1:5" ht="23.25">
      <c r="A84" s="30">
        <v>2.3</v>
      </c>
      <c r="B84" s="36" t="s">
        <v>38</v>
      </c>
      <c r="C84" s="28">
        <v>0.0213</v>
      </c>
      <c r="D84" s="7">
        <v>891.5</v>
      </c>
      <c r="E84" s="12">
        <f t="shared" si="1"/>
        <v>18.98895</v>
      </c>
    </row>
    <row r="85" spans="1:5" ht="15">
      <c r="A85" s="30">
        <v>2.4</v>
      </c>
      <c r="B85" s="36" t="s">
        <v>13</v>
      </c>
      <c r="C85" s="28">
        <v>0.28</v>
      </c>
      <c r="D85" s="7">
        <v>891.5</v>
      </c>
      <c r="E85" s="12">
        <f t="shared" si="1"/>
        <v>249.62000000000003</v>
      </c>
    </row>
    <row r="86" spans="1:5" ht="15">
      <c r="A86" s="30">
        <v>2.5</v>
      </c>
      <c r="B86" s="36" t="s">
        <v>39</v>
      </c>
      <c r="C86" s="28">
        <v>0.1254</v>
      </c>
      <c r="D86" s="7">
        <v>891.5</v>
      </c>
      <c r="E86" s="12">
        <f t="shared" si="1"/>
        <v>111.79410000000001</v>
      </c>
    </row>
    <row r="87" spans="1:5" ht="23.25">
      <c r="A87" s="30">
        <v>2.6</v>
      </c>
      <c r="B87" s="36" t="s">
        <v>14</v>
      </c>
      <c r="C87" s="28">
        <v>0.009</v>
      </c>
      <c r="D87" s="7">
        <v>891.5</v>
      </c>
      <c r="E87" s="12">
        <f t="shared" si="1"/>
        <v>8.023499999999999</v>
      </c>
    </row>
    <row r="88" spans="1:5" ht="15">
      <c r="A88" s="30">
        <v>2.7</v>
      </c>
      <c r="B88" s="36" t="s">
        <v>137</v>
      </c>
      <c r="C88" s="28">
        <v>0.1996</v>
      </c>
      <c r="D88" s="7">
        <v>891.5</v>
      </c>
      <c r="E88" s="12">
        <f t="shared" si="1"/>
        <v>177.9434</v>
      </c>
    </row>
    <row r="89" spans="1:5" ht="15">
      <c r="A89" s="30">
        <v>2.8</v>
      </c>
      <c r="B89" s="36" t="s">
        <v>15</v>
      </c>
      <c r="C89" s="28">
        <v>0.038</v>
      </c>
      <c r="D89" s="7">
        <v>891.5</v>
      </c>
      <c r="E89" s="12">
        <f t="shared" si="1"/>
        <v>33.877</v>
      </c>
    </row>
    <row r="90" spans="1:5" ht="15">
      <c r="A90" s="37" t="s">
        <v>150</v>
      </c>
      <c r="B90" s="36" t="s">
        <v>16</v>
      </c>
      <c r="C90" s="28">
        <v>0.0144</v>
      </c>
      <c r="D90" s="7">
        <v>891.5</v>
      </c>
      <c r="E90" s="12">
        <f t="shared" si="1"/>
        <v>12.8376</v>
      </c>
    </row>
    <row r="91" spans="1:5" ht="15">
      <c r="A91" s="89">
        <v>2.1</v>
      </c>
      <c r="B91" s="36" t="s">
        <v>17</v>
      </c>
      <c r="C91" s="28">
        <v>0.0262</v>
      </c>
      <c r="D91" s="7">
        <v>891.5</v>
      </c>
      <c r="E91" s="12">
        <f t="shared" si="1"/>
        <v>23.357300000000002</v>
      </c>
    </row>
    <row r="92" spans="1:5" ht="15">
      <c r="A92" s="30">
        <v>2.11</v>
      </c>
      <c r="B92" s="36" t="s">
        <v>18</v>
      </c>
      <c r="C92" s="28">
        <v>0.049</v>
      </c>
      <c r="D92" s="7">
        <v>891.5</v>
      </c>
      <c r="E92" s="12">
        <f t="shared" si="1"/>
        <v>43.6835</v>
      </c>
    </row>
    <row r="93" spans="1:5" ht="23.25">
      <c r="A93" s="30">
        <v>2.12</v>
      </c>
      <c r="B93" s="36" t="s">
        <v>138</v>
      </c>
      <c r="C93" s="28">
        <v>0.0198</v>
      </c>
      <c r="D93" s="7">
        <v>891.5</v>
      </c>
      <c r="E93" s="12">
        <f t="shared" si="1"/>
        <v>17.6517</v>
      </c>
    </row>
    <row r="94" spans="1:5" ht="23.25">
      <c r="A94" s="31">
        <v>3</v>
      </c>
      <c r="B94" s="34" t="s">
        <v>19</v>
      </c>
      <c r="C94" s="27">
        <f>SUM(C95:C97)</f>
        <v>0</v>
      </c>
      <c r="D94" s="7">
        <v>891.5</v>
      </c>
      <c r="E94" s="40">
        <f t="shared" si="1"/>
        <v>0</v>
      </c>
    </row>
    <row r="95" spans="1:5" ht="15">
      <c r="A95" s="30">
        <v>3.1</v>
      </c>
      <c r="B95" s="36" t="s">
        <v>20</v>
      </c>
      <c r="C95" s="28"/>
      <c r="D95" s="7">
        <v>891.5</v>
      </c>
      <c r="E95" s="12"/>
    </row>
    <row r="96" spans="1:5" ht="15">
      <c r="A96" s="30">
        <v>3.2</v>
      </c>
      <c r="B96" s="36" t="s">
        <v>21</v>
      </c>
      <c r="C96" s="28"/>
      <c r="D96" s="7">
        <v>891.5</v>
      </c>
      <c r="E96" s="12"/>
    </row>
    <row r="97" spans="1:5" ht="15">
      <c r="A97" s="30">
        <v>3.3</v>
      </c>
      <c r="B97" s="36" t="s">
        <v>22</v>
      </c>
      <c r="C97" s="28"/>
      <c r="D97" s="7">
        <v>891.5</v>
      </c>
      <c r="E97" s="12"/>
    </row>
    <row r="98" spans="1:5" ht="23.25">
      <c r="A98" s="31">
        <v>4</v>
      </c>
      <c r="B98" s="34" t="s">
        <v>23</v>
      </c>
      <c r="C98" s="27">
        <f>SUM(C99:C105)</f>
        <v>2.9745</v>
      </c>
      <c r="D98" s="7">
        <v>891.5</v>
      </c>
      <c r="E98" s="40">
        <f aca="true" t="shared" si="2" ref="E98:E115">C98*D98</f>
        <v>2651.76675</v>
      </c>
    </row>
    <row r="99" spans="1:5" ht="23.25">
      <c r="A99" s="30">
        <v>4.1</v>
      </c>
      <c r="B99" s="36" t="s">
        <v>41</v>
      </c>
      <c r="C99" s="28">
        <v>1.9848</v>
      </c>
      <c r="D99" s="7">
        <v>891.5</v>
      </c>
      <c r="E99" s="12">
        <f t="shared" si="2"/>
        <v>1769.4492</v>
      </c>
    </row>
    <row r="100" spans="1:5" ht="15">
      <c r="A100" s="30">
        <v>4.2</v>
      </c>
      <c r="B100" s="36" t="s">
        <v>115</v>
      </c>
      <c r="C100" s="28">
        <v>0.4009</v>
      </c>
      <c r="D100" s="7">
        <v>891.5</v>
      </c>
      <c r="E100" s="12">
        <f t="shared" si="2"/>
        <v>357.40234999999996</v>
      </c>
    </row>
    <row r="101" spans="1:5" ht="15">
      <c r="A101" s="30">
        <v>4.3</v>
      </c>
      <c r="B101" s="36" t="s">
        <v>24</v>
      </c>
      <c r="C101" s="28">
        <v>0.2753</v>
      </c>
      <c r="D101" s="7">
        <v>891.5</v>
      </c>
      <c r="E101" s="12">
        <f t="shared" si="2"/>
        <v>245.42995</v>
      </c>
    </row>
    <row r="102" spans="1:5" ht="15">
      <c r="A102" s="30">
        <v>4.4</v>
      </c>
      <c r="B102" s="36" t="s">
        <v>139</v>
      </c>
      <c r="C102" s="28">
        <v>0.0383</v>
      </c>
      <c r="D102" s="7">
        <v>891.5</v>
      </c>
      <c r="E102" s="12">
        <f t="shared" si="2"/>
        <v>34.14445</v>
      </c>
    </row>
    <row r="103" spans="1:5" ht="15">
      <c r="A103" s="30">
        <v>4.5</v>
      </c>
      <c r="B103" s="36" t="s">
        <v>25</v>
      </c>
      <c r="C103" s="28">
        <v>0.0012</v>
      </c>
      <c r="D103" s="7">
        <v>891.5</v>
      </c>
      <c r="E103" s="12">
        <f t="shared" si="2"/>
        <v>1.0697999999999999</v>
      </c>
    </row>
    <row r="104" spans="1:5" ht="15">
      <c r="A104" s="30">
        <v>4.6</v>
      </c>
      <c r="B104" s="36" t="s">
        <v>26</v>
      </c>
      <c r="C104" s="28">
        <v>0.0819</v>
      </c>
      <c r="D104" s="7">
        <v>891.5</v>
      </c>
      <c r="E104" s="12">
        <f t="shared" si="2"/>
        <v>73.01385</v>
      </c>
    </row>
    <row r="105" spans="1:5" ht="15">
      <c r="A105" s="30">
        <v>4.7</v>
      </c>
      <c r="B105" s="36" t="s">
        <v>42</v>
      </c>
      <c r="C105" s="28">
        <v>0.1921</v>
      </c>
      <c r="D105" s="7">
        <v>891.5</v>
      </c>
      <c r="E105" s="12">
        <f t="shared" si="2"/>
        <v>171.25715</v>
      </c>
    </row>
    <row r="106" spans="1:5" ht="15">
      <c r="A106" s="31">
        <v>5</v>
      </c>
      <c r="B106" s="34" t="s">
        <v>27</v>
      </c>
      <c r="C106" s="27">
        <f>SUM(C107:C110)</f>
        <v>1.1439000000000001</v>
      </c>
      <c r="D106" s="7">
        <v>891.5</v>
      </c>
      <c r="E106" s="40">
        <f t="shared" si="2"/>
        <v>1019.7868500000001</v>
      </c>
    </row>
    <row r="107" spans="1:5" ht="23.25">
      <c r="A107" s="30">
        <v>5.1</v>
      </c>
      <c r="B107" s="36" t="s">
        <v>43</v>
      </c>
      <c r="C107" s="28">
        <v>0.5794</v>
      </c>
      <c r="D107" s="7">
        <v>891.5</v>
      </c>
      <c r="E107" s="12">
        <f t="shared" si="2"/>
        <v>516.5351</v>
      </c>
    </row>
    <row r="108" spans="1:5" ht="15">
      <c r="A108" s="30">
        <v>5.2</v>
      </c>
      <c r="B108" s="36" t="s">
        <v>115</v>
      </c>
      <c r="C108" s="28">
        <v>0.117</v>
      </c>
      <c r="D108" s="7">
        <v>891.5</v>
      </c>
      <c r="E108" s="12">
        <f t="shared" si="2"/>
        <v>104.30550000000001</v>
      </c>
    </row>
    <row r="109" spans="1:5" ht="15">
      <c r="A109" s="30">
        <v>5.3</v>
      </c>
      <c r="B109" s="36" t="s">
        <v>28</v>
      </c>
      <c r="C109" s="28">
        <v>0.1618</v>
      </c>
      <c r="D109" s="7">
        <v>891.5</v>
      </c>
      <c r="E109" s="12">
        <f t="shared" si="2"/>
        <v>144.2447</v>
      </c>
    </row>
    <row r="110" spans="1:5" ht="15">
      <c r="A110" s="30">
        <v>5.4</v>
      </c>
      <c r="B110" s="36" t="s">
        <v>29</v>
      </c>
      <c r="C110" s="28">
        <v>0.2857</v>
      </c>
      <c r="D110" s="7">
        <v>891.5</v>
      </c>
      <c r="E110" s="12">
        <f t="shared" si="2"/>
        <v>254.70155</v>
      </c>
    </row>
    <row r="111" spans="1:5" ht="15">
      <c r="A111" s="31">
        <v>6</v>
      </c>
      <c r="B111" s="34" t="s">
        <v>44</v>
      </c>
      <c r="C111" s="27">
        <v>2.1347</v>
      </c>
      <c r="D111" s="7">
        <v>891.5</v>
      </c>
      <c r="E111" s="40">
        <f t="shared" si="2"/>
        <v>1903.0850500000001</v>
      </c>
    </row>
    <row r="112" spans="1:5" ht="15">
      <c r="A112" s="35">
        <v>6.1</v>
      </c>
      <c r="B112" s="34" t="s">
        <v>117</v>
      </c>
      <c r="C112" s="27">
        <f>C119*9.85%</f>
        <v>1.1100949999999998</v>
      </c>
      <c r="D112" s="7">
        <v>891.5</v>
      </c>
      <c r="E112" s="40">
        <f t="shared" si="2"/>
        <v>989.6496924999999</v>
      </c>
    </row>
    <row r="113" spans="1:5" ht="15">
      <c r="A113" s="31">
        <v>7</v>
      </c>
      <c r="B113" s="34" t="s">
        <v>30</v>
      </c>
      <c r="C113" s="27">
        <v>0.009</v>
      </c>
      <c r="D113" s="7">
        <v>891.5</v>
      </c>
      <c r="E113" s="40">
        <f t="shared" si="2"/>
        <v>8.023499999999999</v>
      </c>
    </row>
    <row r="114" spans="1:5" ht="15">
      <c r="A114" s="31">
        <v>8</v>
      </c>
      <c r="B114" s="34" t="s">
        <v>31</v>
      </c>
      <c r="C114" s="29">
        <f>C113+C111+C106+C98+C94+C81+C70</f>
        <v>11.0293694</v>
      </c>
      <c r="D114" s="7">
        <v>891.5</v>
      </c>
      <c r="E114" s="40">
        <f t="shared" si="2"/>
        <v>9832.6828201</v>
      </c>
    </row>
    <row r="115" spans="1:5" ht="15">
      <c r="A115" s="38">
        <v>9</v>
      </c>
      <c r="B115" s="36" t="s">
        <v>32</v>
      </c>
      <c r="C115" s="28">
        <v>0.1152</v>
      </c>
      <c r="D115" s="7">
        <v>891.5</v>
      </c>
      <c r="E115" s="12">
        <f t="shared" si="2"/>
        <v>102.7008</v>
      </c>
    </row>
    <row r="116" spans="1:5" ht="15">
      <c r="A116" s="38">
        <v>10</v>
      </c>
      <c r="B116" s="36" t="s">
        <v>45</v>
      </c>
      <c r="C116" s="51">
        <v>0.1254</v>
      </c>
      <c r="D116" s="7">
        <v>891.5</v>
      </c>
      <c r="E116" s="12">
        <f>C116*D116+0.03</f>
        <v>111.82410000000002</v>
      </c>
    </row>
    <row r="117" spans="1:5" ht="15">
      <c r="A117" s="31">
        <v>11</v>
      </c>
      <c r="B117" s="54" t="s">
        <v>33</v>
      </c>
      <c r="C117" s="27">
        <f>C114+C115+C116</f>
        <v>11.2699694</v>
      </c>
      <c r="D117" s="7">
        <v>891.5</v>
      </c>
      <c r="E117" s="40">
        <f>E114+E115+E116</f>
        <v>10047.207720100001</v>
      </c>
    </row>
    <row r="118" ht="15">
      <c r="C118" s="94"/>
    </row>
    <row r="119" ht="15">
      <c r="C119" s="91">
        <v>11.27</v>
      </c>
    </row>
    <row r="121" spans="2:5" ht="15">
      <c r="B121" t="s">
        <v>160</v>
      </c>
      <c r="E121" s="110" t="s">
        <v>161</v>
      </c>
    </row>
  </sheetData>
  <sheetProtection/>
  <mergeCells count="13">
    <mergeCell ref="A8:B8"/>
    <mergeCell ref="A9:B9"/>
    <mergeCell ref="C10:E10"/>
    <mergeCell ref="C69:E69"/>
    <mergeCell ref="A64:E64"/>
    <mergeCell ref="A66:B66"/>
    <mergeCell ref="A67:B67"/>
    <mergeCell ref="A68:B68"/>
    <mergeCell ref="A1:E1"/>
    <mergeCell ref="A3:E3"/>
    <mergeCell ref="A5:E5"/>
    <mergeCell ref="A7:B7"/>
    <mergeCell ref="A63:E63"/>
  </mergeCells>
  <hyperlinks>
    <hyperlink ref="A3:E3" location="ГЛАВНАЯ!A1" display="Вернуться на главную страницу к списку домов"/>
  </hyperlink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21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7.8515625" style="0" customWidth="1"/>
    <col min="3" max="3" width="11.57421875" style="0" hidden="1" customWidth="1"/>
    <col min="4" max="4" width="14.57421875" style="0" hidden="1" customWidth="1"/>
    <col min="5" max="5" width="27.8515625" style="0" customWidth="1"/>
  </cols>
  <sheetData>
    <row r="1" spans="1:5" ht="48" customHeight="1" thickBot="1">
      <c r="A1" s="122" t="s">
        <v>140</v>
      </c>
      <c r="B1" s="123"/>
      <c r="C1" s="123"/>
      <c r="D1" s="123"/>
      <c r="E1" s="123"/>
    </row>
    <row r="3" spans="1:5" ht="15">
      <c r="A3" s="126" t="s">
        <v>86</v>
      </c>
      <c r="B3" s="126"/>
      <c r="C3" s="126"/>
      <c r="D3" s="126"/>
      <c r="E3" s="126"/>
    </row>
    <row r="5" spans="1:5" ht="15">
      <c r="A5" s="124" t="s">
        <v>118</v>
      </c>
      <c r="B5" s="124"/>
      <c r="C5" s="124"/>
      <c r="D5" s="124"/>
      <c r="E5" s="124"/>
    </row>
    <row r="7" spans="1:5" ht="15">
      <c r="A7" s="119" t="s">
        <v>1</v>
      </c>
      <c r="B7" s="119"/>
      <c r="C7" s="7"/>
      <c r="D7" s="7"/>
      <c r="E7" s="8">
        <v>633.2</v>
      </c>
    </row>
    <row r="8" spans="1:5" ht="15">
      <c r="A8" s="119" t="s">
        <v>2</v>
      </c>
      <c r="B8" s="119"/>
      <c r="C8" s="7"/>
      <c r="D8" s="7"/>
      <c r="E8" s="8">
        <v>11.27</v>
      </c>
    </row>
    <row r="9" spans="1:5" ht="15">
      <c r="A9" s="127" t="s">
        <v>147</v>
      </c>
      <c r="B9" s="128"/>
      <c r="C9" s="7"/>
      <c r="D9" s="7"/>
      <c r="E9" s="13">
        <f>E7*E8</f>
        <v>7136.164000000001</v>
      </c>
    </row>
    <row r="10" spans="1:5" ht="42.75" customHeight="1">
      <c r="A10" s="9" t="s">
        <v>35</v>
      </c>
      <c r="B10" s="10" t="s">
        <v>3</v>
      </c>
      <c r="C10" s="121" t="s">
        <v>34</v>
      </c>
      <c r="D10" s="121"/>
      <c r="E10" s="121"/>
    </row>
    <row r="11" spans="1:5" ht="42.75" customHeight="1">
      <c r="A11" s="33">
        <v>1</v>
      </c>
      <c r="B11" s="34" t="s">
        <v>36</v>
      </c>
      <c r="C11" s="27">
        <f>SUM(C14:C21)</f>
        <v>2.3216834</v>
      </c>
      <c r="D11" s="7">
        <v>633.2</v>
      </c>
      <c r="E11" s="40">
        <f aca="true" t="shared" si="0" ref="E11:E57">C11*D11</f>
        <v>1470.0899288800001</v>
      </c>
    </row>
    <row r="12" spans="1:5" ht="15">
      <c r="A12" s="45"/>
      <c r="B12" s="46" t="s">
        <v>4</v>
      </c>
      <c r="C12" s="47"/>
      <c r="D12" s="7">
        <v>633.2</v>
      </c>
      <c r="E12" s="12"/>
    </row>
    <row r="13" spans="1:5" ht="15">
      <c r="A13" s="3">
        <v>1.1</v>
      </c>
      <c r="B13" s="4" t="s">
        <v>37</v>
      </c>
      <c r="C13" s="5">
        <f>C14+C15</f>
        <v>1.6717</v>
      </c>
      <c r="D13" s="7">
        <v>633.2</v>
      </c>
      <c r="E13" s="12">
        <f t="shared" si="0"/>
        <v>1058.52044</v>
      </c>
    </row>
    <row r="14" spans="1:5" ht="15">
      <c r="A14" s="2"/>
      <c r="B14" s="4" t="s">
        <v>5</v>
      </c>
      <c r="C14" s="6">
        <v>1.6717</v>
      </c>
      <c r="D14" s="7">
        <v>633.2</v>
      </c>
      <c r="E14" s="12">
        <f t="shared" si="0"/>
        <v>1058.52044</v>
      </c>
    </row>
    <row r="15" spans="1:5" ht="15">
      <c r="A15" s="2"/>
      <c r="B15" s="4" t="s">
        <v>6</v>
      </c>
      <c r="C15" s="6"/>
      <c r="D15" s="7">
        <v>633.2</v>
      </c>
      <c r="E15" s="12"/>
    </row>
    <row r="16" spans="1:5" ht="15">
      <c r="A16" s="2">
        <v>1.2</v>
      </c>
      <c r="B16" s="4" t="s">
        <v>115</v>
      </c>
      <c r="C16" s="6">
        <f>(C14+C15)*0.202</f>
        <v>0.3376834</v>
      </c>
      <c r="D16" s="7">
        <v>633.2</v>
      </c>
      <c r="E16" s="12">
        <f t="shared" si="0"/>
        <v>213.82112888000003</v>
      </c>
    </row>
    <row r="17" spans="1:5" ht="23.25">
      <c r="A17" s="2">
        <v>1.3</v>
      </c>
      <c r="B17" s="4" t="s">
        <v>134</v>
      </c>
      <c r="C17" s="6">
        <v>0.0143</v>
      </c>
      <c r="D17" s="7">
        <v>633.2</v>
      </c>
      <c r="E17" s="12">
        <f t="shared" si="0"/>
        <v>9.05476</v>
      </c>
    </row>
    <row r="18" spans="1:5" ht="15">
      <c r="A18" s="2">
        <v>1.4</v>
      </c>
      <c r="B18" s="36" t="s">
        <v>7</v>
      </c>
      <c r="C18" s="28"/>
      <c r="D18" s="7">
        <v>633.2</v>
      </c>
      <c r="E18" s="12"/>
    </row>
    <row r="19" spans="1:5" ht="15">
      <c r="A19" s="2">
        <v>1.5</v>
      </c>
      <c r="B19" s="36" t="s">
        <v>8</v>
      </c>
      <c r="C19" s="28">
        <v>0.0816</v>
      </c>
      <c r="D19" s="7">
        <v>633.2</v>
      </c>
      <c r="E19" s="12">
        <f t="shared" si="0"/>
        <v>51.66912000000001</v>
      </c>
    </row>
    <row r="20" spans="1:5" ht="15">
      <c r="A20" s="2">
        <v>1.6</v>
      </c>
      <c r="B20" s="36" t="s">
        <v>135</v>
      </c>
      <c r="C20" s="28">
        <v>0.1164</v>
      </c>
      <c r="D20" s="7">
        <v>633.2</v>
      </c>
      <c r="E20" s="12">
        <f t="shared" si="0"/>
        <v>73.70448</v>
      </c>
    </row>
    <row r="21" spans="1:5" ht="15">
      <c r="A21" s="2">
        <v>1.7</v>
      </c>
      <c r="B21" s="36" t="s">
        <v>136</v>
      </c>
      <c r="C21" s="48">
        <v>0.1</v>
      </c>
      <c r="D21" s="7">
        <v>633.2</v>
      </c>
      <c r="E21" s="12">
        <f t="shared" si="0"/>
        <v>63.32000000000001</v>
      </c>
    </row>
    <row r="22" spans="1:5" ht="15">
      <c r="A22" s="31">
        <v>2</v>
      </c>
      <c r="B22" s="34" t="s">
        <v>9</v>
      </c>
      <c r="C22" s="27">
        <f>SUM(C23:C35)</f>
        <v>2.1762</v>
      </c>
      <c r="D22" s="7">
        <v>633.2</v>
      </c>
      <c r="E22" s="40">
        <f t="shared" si="0"/>
        <v>1377.9698400000002</v>
      </c>
    </row>
    <row r="23" spans="1:5" ht="15">
      <c r="A23" s="30">
        <v>2.1</v>
      </c>
      <c r="B23" s="36" t="s">
        <v>10</v>
      </c>
      <c r="C23" s="28">
        <v>0.6191</v>
      </c>
      <c r="D23" s="7">
        <v>633.2</v>
      </c>
      <c r="E23" s="12">
        <f t="shared" si="0"/>
        <v>392.01412</v>
      </c>
    </row>
    <row r="24" spans="1:5" ht="15">
      <c r="A24" s="30">
        <v>2.2</v>
      </c>
      <c r="B24" s="36" t="s">
        <v>11</v>
      </c>
      <c r="C24" s="28">
        <v>0.2333</v>
      </c>
      <c r="D24" s="7">
        <v>633.2</v>
      </c>
      <c r="E24" s="12">
        <f t="shared" si="0"/>
        <v>147.72556</v>
      </c>
    </row>
    <row r="25" spans="1:5" ht="15">
      <c r="A25" s="30">
        <v>2.3</v>
      </c>
      <c r="B25" s="36" t="s">
        <v>12</v>
      </c>
      <c r="C25" s="28">
        <v>0.6167</v>
      </c>
      <c r="D25" s="7">
        <v>633.2</v>
      </c>
      <c r="E25" s="12">
        <f t="shared" si="0"/>
        <v>390.49444000000005</v>
      </c>
    </row>
    <row r="26" spans="1:5" ht="15">
      <c r="A26" s="30">
        <v>2.4</v>
      </c>
      <c r="B26" s="36" t="s">
        <v>38</v>
      </c>
      <c r="C26" s="28">
        <v>0.0334</v>
      </c>
      <c r="D26" s="7">
        <v>633.2</v>
      </c>
      <c r="E26" s="12">
        <f t="shared" si="0"/>
        <v>21.148880000000002</v>
      </c>
    </row>
    <row r="27" spans="1:5" ht="15">
      <c r="A27" s="30">
        <v>2.5</v>
      </c>
      <c r="B27" s="36" t="s">
        <v>13</v>
      </c>
      <c r="C27" s="28">
        <v>0.2607</v>
      </c>
      <c r="D27" s="7">
        <v>633.2</v>
      </c>
      <c r="E27" s="12">
        <f t="shared" si="0"/>
        <v>165.07524</v>
      </c>
    </row>
    <row r="28" spans="1:5" ht="15">
      <c r="A28" s="30">
        <v>2.6</v>
      </c>
      <c r="B28" s="36" t="s">
        <v>39</v>
      </c>
      <c r="C28" s="28">
        <v>0.0834</v>
      </c>
      <c r="D28" s="7">
        <v>633.2</v>
      </c>
      <c r="E28" s="12">
        <f t="shared" si="0"/>
        <v>52.80888</v>
      </c>
    </row>
    <row r="29" spans="1:5" ht="23.25">
      <c r="A29" s="30">
        <v>2.7</v>
      </c>
      <c r="B29" s="36" t="s">
        <v>14</v>
      </c>
      <c r="C29" s="28">
        <v>0.0092</v>
      </c>
      <c r="D29" s="7">
        <v>633.2</v>
      </c>
      <c r="E29" s="12">
        <f t="shared" si="0"/>
        <v>5.82544</v>
      </c>
    </row>
    <row r="30" spans="1:5" ht="15">
      <c r="A30" s="30">
        <v>2.8</v>
      </c>
      <c r="B30" s="36" t="s">
        <v>137</v>
      </c>
      <c r="C30" s="28">
        <v>0.1347</v>
      </c>
      <c r="D30" s="7">
        <v>633.2</v>
      </c>
      <c r="E30" s="12">
        <f t="shared" si="0"/>
        <v>85.29204</v>
      </c>
    </row>
    <row r="31" spans="1:5" ht="15">
      <c r="A31" s="30">
        <v>2.9</v>
      </c>
      <c r="B31" s="36" t="s">
        <v>15</v>
      </c>
      <c r="C31" s="28">
        <v>0.0483</v>
      </c>
      <c r="D31" s="7">
        <v>633.2</v>
      </c>
      <c r="E31" s="12">
        <f t="shared" si="0"/>
        <v>30.583560000000006</v>
      </c>
    </row>
    <row r="32" spans="1:5" ht="15">
      <c r="A32" s="37" t="s">
        <v>40</v>
      </c>
      <c r="B32" s="36" t="s">
        <v>16</v>
      </c>
      <c r="C32" s="28">
        <v>0.0144</v>
      </c>
      <c r="D32" s="7">
        <v>633.2</v>
      </c>
      <c r="E32" s="12">
        <f t="shared" si="0"/>
        <v>9.11808</v>
      </c>
    </row>
    <row r="33" spans="1:5" ht="15">
      <c r="A33" s="30">
        <v>2.11</v>
      </c>
      <c r="B33" s="36" t="s">
        <v>17</v>
      </c>
      <c r="C33" s="28">
        <v>0.0542</v>
      </c>
      <c r="D33" s="7">
        <v>633.2</v>
      </c>
      <c r="E33" s="12">
        <f t="shared" si="0"/>
        <v>34.31944</v>
      </c>
    </row>
    <row r="34" spans="1:5" ht="15">
      <c r="A34" s="30">
        <v>2.12</v>
      </c>
      <c r="B34" s="36" t="s">
        <v>18</v>
      </c>
      <c r="C34" s="28">
        <v>0.049</v>
      </c>
      <c r="D34" s="7">
        <v>633.2</v>
      </c>
      <c r="E34" s="12">
        <f t="shared" si="0"/>
        <v>31.026800000000005</v>
      </c>
    </row>
    <row r="35" spans="1:5" ht="23.25">
      <c r="A35" s="30">
        <v>2.13</v>
      </c>
      <c r="B35" s="36" t="s">
        <v>138</v>
      </c>
      <c r="C35" s="28">
        <v>0.0198</v>
      </c>
      <c r="D35" s="7">
        <v>633.2</v>
      </c>
      <c r="E35" s="12">
        <f t="shared" si="0"/>
        <v>12.537360000000001</v>
      </c>
    </row>
    <row r="36" spans="1:5" ht="23.25">
      <c r="A36" s="31">
        <v>3</v>
      </c>
      <c r="B36" s="34" t="s">
        <v>19</v>
      </c>
      <c r="C36" s="27">
        <f>SUM(C37:C39)</f>
        <v>0</v>
      </c>
      <c r="D36" s="7">
        <v>633.2</v>
      </c>
      <c r="E36" s="40">
        <f t="shared" si="0"/>
        <v>0</v>
      </c>
    </row>
    <row r="37" spans="1:5" ht="15">
      <c r="A37" s="30">
        <v>3.1</v>
      </c>
      <c r="B37" s="36" t="s">
        <v>20</v>
      </c>
      <c r="C37" s="28"/>
      <c r="D37" s="7">
        <v>633.2</v>
      </c>
      <c r="E37" s="12"/>
    </row>
    <row r="38" spans="1:5" ht="15">
      <c r="A38" s="30">
        <v>3.2</v>
      </c>
      <c r="B38" s="36" t="s">
        <v>21</v>
      </c>
      <c r="C38" s="28"/>
      <c r="D38" s="7">
        <v>633.2</v>
      </c>
      <c r="E38" s="12"/>
    </row>
    <row r="39" spans="1:5" ht="15">
      <c r="A39" s="30">
        <v>3.3</v>
      </c>
      <c r="B39" s="36" t="s">
        <v>22</v>
      </c>
      <c r="C39" s="28"/>
      <c r="D39" s="7">
        <v>633.2</v>
      </c>
      <c r="E39" s="12"/>
    </row>
    <row r="40" spans="1:5" ht="15">
      <c r="A40" s="31">
        <v>4</v>
      </c>
      <c r="B40" s="34" t="s">
        <v>23</v>
      </c>
      <c r="C40" s="27">
        <f>SUM(C41:C47)</f>
        <v>2.8262796199999998</v>
      </c>
      <c r="D40" s="7">
        <v>633.2</v>
      </c>
      <c r="E40" s="40">
        <f t="shared" si="0"/>
        <v>1789.600255384</v>
      </c>
    </row>
    <row r="41" spans="1:5" ht="23.25">
      <c r="A41" s="30">
        <v>4.1</v>
      </c>
      <c r="B41" s="36" t="s">
        <v>41</v>
      </c>
      <c r="C41" s="28">
        <v>1.8294</v>
      </c>
      <c r="D41" s="7">
        <v>633.2</v>
      </c>
      <c r="E41" s="12">
        <f t="shared" si="0"/>
        <v>1158.37608</v>
      </c>
    </row>
    <row r="42" spans="1:5" ht="15">
      <c r="A42" s="30">
        <v>4.2</v>
      </c>
      <c r="B42" s="36" t="s">
        <v>115</v>
      </c>
      <c r="C42" s="28">
        <f>C41*0.202</f>
        <v>0.3695388</v>
      </c>
      <c r="D42" s="7">
        <v>633.2</v>
      </c>
      <c r="E42" s="12">
        <f t="shared" si="0"/>
        <v>233.99196816000003</v>
      </c>
    </row>
    <row r="43" spans="1:5" ht="15">
      <c r="A43" s="30">
        <v>4.3</v>
      </c>
      <c r="B43" s="36" t="s">
        <v>24</v>
      </c>
      <c r="C43" s="28">
        <f>(C41+C42)*0.15</f>
        <v>0.32984082</v>
      </c>
      <c r="D43" s="7">
        <v>633.2</v>
      </c>
      <c r="E43" s="12">
        <f t="shared" si="0"/>
        <v>208.855207224</v>
      </c>
    </row>
    <row r="44" spans="1:5" ht="15">
      <c r="A44" s="30">
        <v>4.4</v>
      </c>
      <c r="B44" s="36" t="s">
        <v>139</v>
      </c>
      <c r="C44" s="28">
        <v>0.0157</v>
      </c>
      <c r="D44" s="7">
        <v>633.2</v>
      </c>
      <c r="E44" s="12">
        <f t="shared" si="0"/>
        <v>9.94124</v>
      </c>
    </row>
    <row r="45" spans="1:5" ht="15">
      <c r="A45" s="30">
        <v>4.5</v>
      </c>
      <c r="B45" s="36" t="s">
        <v>25</v>
      </c>
      <c r="C45" s="28">
        <v>0.0036000000000000003</v>
      </c>
      <c r="D45" s="7">
        <v>633.2</v>
      </c>
      <c r="E45" s="12">
        <f t="shared" si="0"/>
        <v>2.27952</v>
      </c>
    </row>
    <row r="46" spans="1:5" ht="15">
      <c r="A46" s="30">
        <v>4.6</v>
      </c>
      <c r="B46" s="36" t="s">
        <v>26</v>
      </c>
      <c r="C46" s="28">
        <v>0.083</v>
      </c>
      <c r="D46" s="7">
        <v>633.2</v>
      </c>
      <c r="E46" s="12">
        <f t="shared" si="0"/>
        <v>52.555600000000005</v>
      </c>
    </row>
    <row r="47" spans="1:5" ht="15">
      <c r="A47" s="30">
        <v>4.7</v>
      </c>
      <c r="B47" s="36" t="s">
        <v>42</v>
      </c>
      <c r="C47" s="28">
        <v>0.1952</v>
      </c>
      <c r="D47" s="7">
        <v>633.2</v>
      </c>
      <c r="E47" s="12">
        <f t="shared" si="0"/>
        <v>123.60064000000001</v>
      </c>
    </row>
    <row r="48" spans="1:5" ht="15">
      <c r="A48" s="31">
        <v>5</v>
      </c>
      <c r="B48" s="34" t="s">
        <v>27</v>
      </c>
      <c r="C48" s="27">
        <f>SUM(C49:C52)</f>
        <v>1.1244524</v>
      </c>
      <c r="D48" s="7">
        <v>633.2</v>
      </c>
      <c r="E48" s="40">
        <f t="shared" si="0"/>
        <v>712.00325968</v>
      </c>
    </row>
    <row r="49" spans="1:5" ht="23.25">
      <c r="A49" s="30">
        <v>5.1</v>
      </c>
      <c r="B49" s="36" t="s">
        <v>43</v>
      </c>
      <c r="C49" s="28">
        <v>0.5562</v>
      </c>
      <c r="D49" s="7">
        <v>633.2</v>
      </c>
      <c r="E49" s="12">
        <f t="shared" si="0"/>
        <v>352.18584000000004</v>
      </c>
    </row>
    <row r="50" spans="1:5" ht="15">
      <c r="A50" s="30">
        <v>5.2</v>
      </c>
      <c r="B50" s="36" t="s">
        <v>115</v>
      </c>
      <c r="C50" s="28">
        <f>C49*0.202</f>
        <v>0.11235240000000002</v>
      </c>
      <c r="D50" s="7">
        <v>633.2</v>
      </c>
      <c r="E50" s="12">
        <f t="shared" si="0"/>
        <v>71.14153968000002</v>
      </c>
    </row>
    <row r="51" spans="1:5" ht="15">
      <c r="A51" s="30">
        <v>5.3</v>
      </c>
      <c r="B51" s="36" t="s">
        <v>28</v>
      </c>
      <c r="C51" s="28">
        <v>0.1815</v>
      </c>
      <c r="D51" s="7">
        <v>633.2</v>
      </c>
      <c r="E51" s="12">
        <f t="shared" si="0"/>
        <v>114.92580000000001</v>
      </c>
    </row>
    <row r="52" spans="1:5" ht="15">
      <c r="A52" s="30">
        <v>5.4</v>
      </c>
      <c r="B52" s="36" t="s">
        <v>29</v>
      </c>
      <c r="C52" s="28">
        <v>0.2744</v>
      </c>
      <c r="D52" s="7">
        <v>633.2</v>
      </c>
      <c r="E52" s="12">
        <f t="shared" si="0"/>
        <v>173.75008</v>
      </c>
    </row>
    <row r="53" spans="1:5" ht="15">
      <c r="A53" s="31">
        <v>6</v>
      </c>
      <c r="B53" s="34" t="s">
        <v>44</v>
      </c>
      <c r="C53" s="27">
        <f>C61*18.5%</f>
        <v>2.08495</v>
      </c>
      <c r="D53" s="7">
        <v>633.2</v>
      </c>
      <c r="E53" s="40">
        <f t="shared" si="0"/>
        <v>1320.19034</v>
      </c>
    </row>
    <row r="54" spans="1:5" ht="15">
      <c r="A54" s="35">
        <v>6.1</v>
      </c>
      <c r="B54" s="34" t="s">
        <v>117</v>
      </c>
      <c r="C54" s="27">
        <f>C61*9.85%</f>
        <v>1.1100949999999998</v>
      </c>
      <c r="D54" s="7">
        <v>633.2</v>
      </c>
      <c r="E54" s="40">
        <f t="shared" si="0"/>
        <v>702.912154</v>
      </c>
    </row>
    <row r="55" spans="1:5" ht="15">
      <c r="A55" s="31">
        <v>7</v>
      </c>
      <c r="B55" s="34" t="s">
        <v>30</v>
      </c>
      <c r="C55" s="27">
        <v>0.009</v>
      </c>
      <c r="D55" s="7">
        <v>633.2</v>
      </c>
      <c r="E55" s="40">
        <f t="shared" si="0"/>
        <v>5.6988</v>
      </c>
    </row>
    <row r="56" spans="1:5" ht="15">
      <c r="A56" s="31">
        <v>8</v>
      </c>
      <c r="B56" s="34" t="s">
        <v>31</v>
      </c>
      <c r="C56" s="29">
        <f>C55+C53+C48+C40+C36+C22+C11</f>
        <v>10.542565419999999</v>
      </c>
      <c r="D56" s="7">
        <v>633.2</v>
      </c>
      <c r="E56" s="40">
        <f t="shared" si="0"/>
        <v>6675.552423944</v>
      </c>
    </row>
    <row r="57" spans="1:5" ht="15">
      <c r="A57" s="38">
        <v>9</v>
      </c>
      <c r="B57" s="36" t="s">
        <v>32</v>
      </c>
      <c r="C57" s="28">
        <v>0.6326</v>
      </c>
      <c r="D57" s="7">
        <v>633.2</v>
      </c>
      <c r="E57" s="12">
        <f t="shared" si="0"/>
        <v>400.56232000000006</v>
      </c>
    </row>
    <row r="58" spans="1:5" ht="15">
      <c r="A58" s="38">
        <v>10</v>
      </c>
      <c r="B58" s="36" t="s">
        <v>45</v>
      </c>
      <c r="C58" s="28">
        <v>0.0948</v>
      </c>
      <c r="D58" s="7">
        <v>633.2</v>
      </c>
      <c r="E58" s="12">
        <f>C58*D58+0.02</f>
        <v>60.047360000000005</v>
      </c>
    </row>
    <row r="59" spans="1:5" ht="15">
      <c r="A59" s="31">
        <v>11</v>
      </c>
      <c r="B59" s="54" t="s">
        <v>33</v>
      </c>
      <c r="C59" s="27">
        <f>C56+C57+C58</f>
        <v>11.269965419999998</v>
      </c>
      <c r="D59" s="7">
        <v>633.2</v>
      </c>
      <c r="E59" s="40">
        <f>E56+E57+E58</f>
        <v>7136.162103944</v>
      </c>
    </row>
    <row r="60" ht="15">
      <c r="C60" s="58"/>
    </row>
    <row r="61" ht="15">
      <c r="C61" s="59">
        <v>11.27</v>
      </c>
    </row>
    <row r="62" spans="1:5" ht="30" customHeight="1" thickBot="1">
      <c r="A62" s="122" t="s">
        <v>140</v>
      </c>
      <c r="B62" s="123"/>
      <c r="C62" s="123"/>
      <c r="D62" s="123"/>
      <c r="E62" s="123"/>
    </row>
    <row r="64" spans="1:5" ht="15">
      <c r="A64" s="124" t="s">
        <v>118</v>
      </c>
      <c r="B64" s="124"/>
      <c r="C64" s="124"/>
      <c r="D64" s="124"/>
      <c r="E64" s="124"/>
    </row>
    <row r="66" spans="1:5" ht="15">
      <c r="A66" s="119" t="s">
        <v>1</v>
      </c>
      <c r="B66" s="119"/>
      <c r="C66" s="7"/>
      <c r="D66" s="7"/>
      <c r="E66" s="8">
        <v>633.2</v>
      </c>
    </row>
    <row r="67" spans="1:5" ht="15">
      <c r="A67" s="119" t="s">
        <v>2</v>
      </c>
      <c r="B67" s="119"/>
      <c r="C67" s="7"/>
      <c r="D67" s="7"/>
      <c r="E67" s="8">
        <v>11.27</v>
      </c>
    </row>
    <row r="68" spans="1:5" ht="15">
      <c r="A68" s="127" t="s">
        <v>148</v>
      </c>
      <c r="B68" s="128"/>
      <c r="C68" s="7"/>
      <c r="D68" s="7"/>
      <c r="E68" s="13">
        <f>E66*E67</f>
        <v>7136.164000000001</v>
      </c>
    </row>
    <row r="69" spans="1:5" ht="43.5" customHeight="1">
      <c r="A69" s="9" t="s">
        <v>35</v>
      </c>
      <c r="B69" s="10" t="s">
        <v>3</v>
      </c>
      <c r="C69" s="121" t="s">
        <v>34</v>
      </c>
      <c r="D69" s="121"/>
      <c r="E69" s="121"/>
    </row>
    <row r="70" spans="1:5" ht="15">
      <c r="A70" s="33">
        <v>1</v>
      </c>
      <c r="B70" s="34" t="s">
        <v>36</v>
      </c>
      <c r="C70" s="27">
        <f>SUM(C73:C80)</f>
        <v>2.8056694</v>
      </c>
      <c r="D70" s="7">
        <v>633.2</v>
      </c>
      <c r="E70" s="40">
        <f>C70*D70</f>
        <v>1776.5498640800004</v>
      </c>
    </row>
    <row r="71" spans="1:5" ht="15">
      <c r="A71" s="45"/>
      <c r="B71" s="46" t="s">
        <v>4</v>
      </c>
      <c r="C71" s="47"/>
      <c r="D71" s="7">
        <v>633.2</v>
      </c>
      <c r="E71" s="12"/>
    </row>
    <row r="72" spans="1:5" ht="15">
      <c r="A72" s="3">
        <v>1.1</v>
      </c>
      <c r="B72" s="4" t="s">
        <v>37</v>
      </c>
      <c r="C72" s="5">
        <f>C73+C74</f>
        <v>2.0647</v>
      </c>
      <c r="D72" s="7">
        <v>633.2</v>
      </c>
      <c r="E72" s="12">
        <f>C72*D72</f>
        <v>1307.3680400000003</v>
      </c>
    </row>
    <row r="73" spans="1:5" ht="15">
      <c r="A73" s="2"/>
      <c r="B73" s="4" t="s">
        <v>5</v>
      </c>
      <c r="C73" s="6">
        <v>2.0647</v>
      </c>
      <c r="D73" s="7">
        <v>633.2</v>
      </c>
      <c r="E73" s="12">
        <f>C73*D73</f>
        <v>1307.3680400000003</v>
      </c>
    </row>
    <row r="74" spans="1:5" ht="15">
      <c r="A74" s="2"/>
      <c r="B74" s="4" t="s">
        <v>6</v>
      </c>
      <c r="C74" s="6"/>
      <c r="D74" s="7">
        <v>633.2</v>
      </c>
      <c r="E74" s="12"/>
    </row>
    <row r="75" spans="1:5" ht="15">
      <c r="A75" s="2">
        <v>1.2</v>
      </c>
      <c r="B75" s="4" t="s">
        <v>115</v>
      </c>
      <c r="C75" s="6">
        <f>(C73+C74)*0.202</f>
        <v>0.4170694000000001</v>
      </c>
      <c r="D75" s="7">
        <v>633.2</v>
      </c>
      <c r="E75" s="12">
        <f>C75*D75</f>
        <v>264.08834408000007</v>
      </c>
    </row>
    <row r="76" spans="1:5" ht="23.25">
      <c r="A76" s="2">
        <v>1.3</v>
      </c>
      <c r="B76" s="4" t="s">
        <v>134</v>
      </c>
      <c r="C76" s="6">
        <v>0.0302</v>
      </c>
      <c r="D76" s="7">
        <v>633.2</v>
      </c>
      <c r="E76" s="12">
        <f>C76*D76</f>
        <v>19.12264</v>
      </c>
    </row>
    <row r="77" spans="1:5" ht="15">
      <c r="A77" s="2">
        <v>1.4</v>
      </c>
      <c r="B77" s="36" t="s">
        <v>7</v>
      </c>
      <c r="C77" s="28"/>
      <c r="D77" s="7">
        <v>633.2</v>
      </c>
      <c r="E77" s="12"/>
    </row>
    <row r="78" spans="1:5" ht="15">
      <c r="A78" s="2">
        <v>1.5</v>
      </c>
      <c r="B78" s="36" t="s">
        <v>8</v>
      </c>
      <c r="C78" s="28">
        <v>0.0821</v>
      </c>
      <c r="D78" s="7">
        <v>633.2</v>
      </c>
      <c r="E78" s="12">
        <f aca="true" t="shared" si="1" ref="E78:E94">C78*D78</f>
        <v>51.98572000000001</v>
      </c>
    </row>
    <row r="79" spans="1:5" ht="15">
      <c r="A79" s="2">
        <v>1.6</v>
      </c>
      <c r="B79" s="36" t="s">
        <v>135</v>
      </c>
      <c r="C79" s="28">
        <v>0.1846</v>
      </c>
      <c r="D79" s="7">
        <v>633.2</v>
      </c>
      <c r="E79" s="12">
        <f t="shared" si="1"/>
        <v>116.88872</v>
      </c>
    </row>
    <row r="80" spans="1:5" ht="15">
      <c r="A80" s="2">
        <v>1.7</v>
      </c>
      <c r="B80" s="36" t="s">
        <v>136</v>
      </c>
      <c r="C80" s="48">
        <v>0.027</v>
      </c>
      <c r="D80" s="7">
        <v>633.2</v>
      </c>
      <c r="E80" s="12">
        <f t="shared" si="1"/>
        <v>17.096400000000003</v>
      </c>
    </row>
    <row r="81" spans="1:5" ht="15">
      <c r="A81" s="31">
        <v>2</v>
      </c>
      <c r="B81" s="34" t="s">
        <v>9</v>
      </c>
      <c r="C81" s="27">
        <f>SUM(C82:C93)</f>
        <v>1.9616</v>
      </c>
      <c r="D81" s="7">
        <v>633.2</v>
      </c>
      <c r="E81" s="40">
        <f t="shared" si="1"/>
        <v>1242.0851200000002</v>
      </c>
    </row>
    <row r="82" spans="1:5" ht="15">
      <c r="A82" s="30">
        <v>2.1</v>
      </c>
      <c r="B82" s="36" t="s">
        <v>10</v>
      </c>
      <c r="C82" s="28">
        <v>0.7985</v>
      </c>
      <c r="D82" s="7">
        <v>633.2</v>
      </c>
      <c r="E82" s="12">
        <f t="shared" si="1"/>
        <v>505.6102</v>
      </c>
    </row>
    <row r="83" spans="1:5" ht="15">
      <c r="A83" s="30">
        <v>2.2</v>
      </c>
      <c r="B83" s="36" t="s">
        <v>11</v>
      </c>
      <c r="C83" s="28">
        <v>0.3804</v>
      </c>
      <c r="D83" s="7">
        <v>633.2</v>
      </c>
      <c r="E83" s="12">
        <f t="shared" si="1"/>
        <v>240.86928000000003</v>
      </c>
    </row>
    <row r="84" spans="1:5" ht="15">
      <c r="A84" s="30">
        <v>2.3</v>
      </c>
      <c r="B84" s="36" t="s">
        <v>38</v>
      </c>
      <c r="C84" s="28">
        <v>0.0213</v>
      </c>
      <c r="D84" s="7">
        <v>633.2</v>
      </c>
      <c r="E84" s="12">
        <f t="shared" si="1"/>
        <v>13.487160000000001</v>
      </c>
    </row>
    <row r="85" spans="1:5" ht="15">
      <c r="A85" s="30">
        <v>2.4</v>
      </c>
      <c r="B85" s="36" t="s">
        <v>13</v>
      </c>
      <c r="C85" s="28">
        <v>0.28</v>
      </c>
      <c r="D85" s="7">
        <v>633.2</v>
      </c>
      <c r="E85" s="12">
        <f t="shared" si="1"/>
        <v>177.29600000000002</v>
      </c>
    </row>
    <row r="86" spans="1:5" ht="15">
      <c r="A86" s="30">
        <v>2.5</v>
      </c>
      <c r="B86" s="36" t="s">
        <v>39</v>
      </c>
      <c r="C86" s="28">
        <v>0.1254</v>
      </c>
      <c r="D86" s="7">
        <v>633.2</v>
      </c>
      <c r="E86" s="12">
        <f t="shared" si="1"/>
        <v>79.40328000000001</v>
      </c>
    </row>
    <row r="87" spans="1:5" ht="23.25">
      <c r="A87" s="30">
        <v>2.6</v>
      </c>
      <c r="B87" s="36" t="s">
        <v>14</v>
      </c>
      <c r="C87" s="28">
        <v>0.009</v>
      </c>
      <c r="D87" s="7">
        <v>633.2</v>
      </c>
      <c r="E87" s="12">
        <f t="shared" si="1"/>
        <v>5.6988</v>
      </c>
    </row>
    <row r="88" spans="1:5" ht="15">
      <c r="A88" s="30">
        <v>2.7</v>
      </c>
      <c r="B88" s="36" t="s">
        <v>137</v>
      </c>
      <c r="C88" s="28">
        <v>0.1996</v>
      </c>
      <c r="D88" s="7">
        <v>633.2</v>
      </c>
      <c r="E88" s="12">
        <f t="shared" si="1"/>
        <v>126.38672000000001</v>
      </c>
    </row>
    <row r="89" spans="1:5" ht="15">
      <c r="A89" s="30">
        <v>2.8</v>
      </c>
      <c r="B89" s="36" t="s">
        <v>15</v>
      </c>
      <c r="C89" s="28">
        <v>0.038</v>
      </c>
      <c r="D89" s="7">
        <v>633.2</v>
      </c>
      <c r="E89" s="12">
        <f t="shared" si="1"/>
        <v>24.061600000000002</v>
      </c>
    </row>
    <row r="90" spans="1:5" ht="15">
      <c r="A90" s="37" t="s">
        <v>150</v>
      </c>
      <c r="B90" s="36" t="s">
        <v>16</v>
      </c>
      <c r="C90" s="28">
        <v>0.0144</v>
      </c>
      <c r="D90" s="7">
        <v>633.2</v>
      </c>
      <c r="E90" s="12">
        <f t="shared" si="1"/>
        <v>9.11808</v>
      </c>
    </row>
    <row r="91" spans="1:5" ht="15">
      <c r="A91" s="89">
        <v>2.1</v>
      </c>
      <c r="B91" s="36" t="s">
        <v>17</v>
      </c>
      <c r="C91" s="28">
        <v>0.0262</v>
      </c>
      <c r="D91" s="7">
        <v>633.2</v>
      </c>
      <c r="E91" s="12">
        <f t="shared" si="1"/>
        <v>16.589840000000002</v>
      </c>
    </row>
    <row r="92" spans="1:5" ht="15">
      <c r="A92" s="30">
        <v>2.11</v>
      </c>
      <c r="B92" s="36" t="s">
        <v>18</v>
      </c>
      <c r="C92" s="28">
        <v>0.049</v>
      </c>
      <c r="D92" s="7">
        <v>633.2</v>
      </c>
      <c r="E92" s="12">
        <f t="shared" si="1"/>
        <v>31.026800000000005</v>
      </c>
    </row>
    <row r="93" spans="1:5" ht="23.25">
      <c r="A93" s="30">
        <v>2.12</v>
      </c>
      <c r="B93" s="36" t="s">
        <v>138</v>
      </c>
      <c r="C93" s="28">
        <v>0.0198</v>
      </c>
      <c r="D93" s="7">
        <v>633.2</v>
      </c>
      <c r="E93" s="12">
        <f t="shared" si="1"/>
        <v>12.537360000000001</v>
      </c>
    </row>
    <row r="94" spans="1:5" ht="23.25">
      <c r="A94" s="31">
        <v>3</v>
      </c>
      <c r="B94" s="34" t="s">
        <v>19</v>
      </c>
      <c r="C94" s="27">
        <f>SUM(C95:C97)</f>
        <v>0</v>
      </c>
      <c r="D94" s="7">
        <v>633.2</v>
      </c>
      <c r="E94" s="40">
        <f t="shared" si="1"/>
        <v>0</v>
      </c>
    </row>
    <row r="95" spans="1:5" ht="15">
      <c r="A95" s="30">
        <v>3.1</v>
      </c>
      <c r="B95" s="36" t="s">
        <v>20</v>
      </c>
      <c r="C95" s="28"/>
      <c r="D95" s="7">
        <v>633.2</v>
      </c>
      <c r="E95" s="12"/>
    </row>
    <row r="96" spans="1:5" ht="15">
      <c r="A96" s="30">
        <v>3.2</v>
      </c>
      <c r="B96" s="36" t="s">
        <v>21</v>
      </c>
      <c r="C96" s="28"/>
      <c r="D96" s="7">
        <v>633.2</v>
      </c>
      <c r="E96" s="12"/>
    </row>
    <row r="97" spans="1:5" ht="15">
      <c r="A97" s="30">
        <v>3.3</v>
      </c>
      <c r="B97" s="36" t="s">
        <v>22</v>
      </c>
      <c r="C97" s="28"/>
      <c r="D97" s="7">
        <v>633.2</v>
      </c>
      <c r="E97" s="12"/>
    </row>
    <row r="98" spans="1:5" ht="15">
      <c r="A98" s="31">
        <v>4</v>
      </c>
      <c r="B98" s="34" t="s">
        <v>23</v>
      </c>
      <c r="C98" s="27">
        <f>SUM(C99:C105)</f>
        <v>2.9745</v>
      </c>
      <c r="D98" s="7">
        <v>633.2</v>
      </c>
      <c r="E98" s="40">
        <f aca="true" t="shared" si="2" ref="E98:E115">C98*D98</f>
        <v>1883.4534</v>
      </c>
    </row>
    <row r="99" spans="1:5" ht="23.25">
      <c r="A99" s="30">
        <v>4.1</v>
      </c>
      <c r="B99" s="36" t="s">
        <v>41</v>
      </c>
      <c r="C99" s="28">
        <v>1.9848</v>
      </c>
      <c r="D99" s="7">
        <v>633.2</v>
      </c>
      <c r="E99" s="12">
        <f t="shared" si="2"/>
        <v>1256.77536</v>
      </c>
    </row>
    <row r="100" spans="1:5" ht="15">
      <c r="A100" s="30">
        <v>4.2</v>
      </c>
      <c r="B100" s="36" t="s">
        <v>115</v>
      </c>
      <c r="C100" s="28">
        <v>0.4009</v>
      </c>
      <c r="D100" s="7">
        <v>633.2</v>
      </c>
      <c r="E100" s="12">
        <f t="shared" si="2"/>
        <v>253.84988</v>
      </c>
    </row>
    <row r="101" spans="1:5" ht="15">
      <c r="A101" s="30">
        <v>4.3</v>
      </c>
      <c r="B101" s="36" t="s">
        <v>24</v>
      </c>
      <c r="C101" s="28">
        <v>0.2753</v>
      </c>
      <c r="D101" s="7">
        <v>633.2</v>
      </c>
      <c r="E101" s="12">
        <f t="shared" si="2"/>
        <v>174.31996</v>
      </c>
    </row>
    <row r="102" spans="1:5" ht="15">
      <c r="A102" s="30">
        <v>4.4</v>
      </c>
      <c r="B102" s="36" t="s">
        <v>139</v>
      </c>
      <c r="C102" s="28">
        <v>0.0383</v>
      </c>
      <c r="D102" s="7">
        <v>633.2</v>
      </c>
      <c r="E102" s="12">
        <f t="shared" si="2"/>
        <v>24.25156</v>
      </c>
    </row>
    <row r="103" spans="1:5" ht="15">
      <c r="A103" s="30">
        <v>4.5</v>
      </c>
      <c r="B103" s="36" t="s">
        <v>25</v>
      </c>
      <c r="C103" s="28">
        <v>0.0012</v>
      </c>
      <c r="D103" s="7">
        <v>633.2</v>
      </c>
      <c r="E103" s="12">
        <f t="shared" si="2"/>
        <v>0.75984</v>
      </c>
    </row>
    <row r="104" spans="1:5" ht="15">
      <c r="A104" s="30">
        <v>4.6</v>
      </c>
      <c r="B104" s="36" t="s">
        <v>26</v>
      </c>
      <c r="C104" s="28">
        <v>0.0819</v>
      </c>
      <c r="D104" s="7">
        <v>633.2</v>
      </c>
      <c r="E104" s="12">
        <f t="shared" si="2"/>
        <v>51.859080000000006</v>
      </c>
    </row>
    <row r="105" spans="1:5" ht="15">
      <c r="A105" s="30">
        <v>4.7</v>
      </c>
      <c r="B105" s="36" t="s">
        <v>42</v>
      </c>
      <c r="C105" s="28">
        <v>0.1921</v>
      </c>
      <c r="D105" s="7">
        <v>633.2</v>
      </c>
      <c r="E105" s="12">
        <f t="shared" si="2"/>
        <v>121.63772</v>
      </c>
    </row>
    <row r="106" spans="1:5" ht="15">
      <c r="A106" s="31">
        <v>5</v>
      </c>
      <c r="B106" s="34" t="s">
        <v>27</v>
      </c>
      <c r="C106" s="27">
        <f>SUM(C107:C110)</f>
        <v>1.1439000000000001</v>
      </c>
      <c r="D106" s="7">
        <v>633.2</v>
      </c>
      <c r="E106" s="40">
        <f t="shared" si="2"/>
        <v>724.3174800000002</v>
      </c>
    </row>
    <row r="107" spans="1:5" ht="23.25">
      <c r="A107" s="30">
        <v>5.1</v>
      </c>
      <c r="B107" s="36" t="s">
        <v>43</v>
      </c>
      <c r="C107" s="28">
        <v>0.5794</v>
      </c>
      <c r="D107" s="7">
        <v>633.2</v>
      </c>
      <c r="E107" s="12">
        <f t="shared" si="2"/>
        <v>366.87608000000006</v>
      </c>
    </row>
    <row r="108" spans="1:5" ht="15">
      <c r="A108" s="30">
        <v>5.2</v>
      </c>
      <c r="B108" s="36" t="s">
        <v>115</v>
      </c>
      <c r="C108" s="28">
        <v>0.117</v>
      </c>
      <c r="D108" s="7">
        <v>633.2</v>
      </c>
      <c r="E108" s="12">
        <f t="shared" si="2"/>
        <v>74.08440000000002</v>
      </c>
    </row>
    <row r="109" spans="1:5" ht="15">
      <c r="A109" s="30">
        <v>5.3</v>
      </c>
      <c r="B109" s="36" t="s">
        <v>28</v>
      </c>
      <c r="C109" s="28">
        <v>0.1618</v>
      </c>
      <c r="D109" s="7">
        <v>633.2</v>
      </c>
      <c r="E109" s="12">
        <f t="shared" si="2"/>
        <v>102.45176000000001</v>
      </c>
    </row>
    <row r="110" spans="1:5" ht="15">
      <c r="A110" s="30">
        <v>5.4</v>
      </c>
      <c r="B110" s="36" t="s">
        <v>29</v>
      </c>
      <c r="C110" s="28">
        <v>0.2857</v>
      </c>
      <c r="D110" s="7">
        <v>633.2</v>
      </c>
      <c r="E110" s="12">
        <f t="shared" si="2"/>
        <v>180.90524000000002</v>
      </c>
    </row>
    <row r="111" spans="1:5" ht="15">
      <c r="A111" s="31">
        <v>6</v>
      </c>
      <c r="B111" s="34" t="s">
        <v>44</v>
      </c>
      <c r="C111" s="27">
        <v>2.1347</v>
      </c>
      <c r="D111" s="7">
        <v>633.2</v>
      </c>
      <c r="E111" s="40">
        <f t="shared" si="2"/>
        <v>1351.6920400000001</v>
      </c>
    </row>
    <row r="112" spans="1:5" ht="15">
      <c r="A112" s="35">
        <v>6.1</v>
      </c>
      <c r="B112" s="34" t="s">
        <v>117</v>
      </c>
      <c r="C112" s="27">
        <f>C119*9.85%</f>
        <v>1.1100949999999998</v>
      </c>
      <c r="D112" s="7">
        <v>633.2</v>
      </c>
      <c r="E112" s="40">
        <f t="shared" si="2"/>
        <v>702.912154</v>
      </c>
    </row>
    <row r="113" spans="1:5" ht="15">
      <c r="A113" s="31">
        <v>7</v>
      </c>
      <c r="B113" s="34" t="s">
        <v>30</v>
      </c>
      <c r="C113" s="27">
        <v>0.009</v>
      </c>
      <c r="D113" s="7">
        <v>633.2</v>
      </c>
      <c r="E113" s="40">
        <f t="shared" si="2"/>
        <v>5.6988</v>
      </c>
    </row>
    <row r="114" spans="1:5" ht="15">
      <c r="A114" s="31">
        <v>8</v>
      </c>
      <c r="B114" s="34" t="s">
        <v>31</v>
      </c>
      <c r="C114" s="29">
        <f>C113+C111+C106+C98+C94+C81+C70</f>
        <v>11.0293694</v>
      </c>
      <c r="D114" s="7">
        <v>633.2</v>
      </c>
      <c r="E114" s="40">
        <f t="shared" si="2"/>
        <v>6983.79670408</v>
      </c>
    </row>
    <row r="115" spans="1:5" ht="15">
      <c r="A115" s="38">
        <v>9</v>
      </c>
      <c r="B115" s="36" t="s">
        <v>32</v>
      </c>
      <c r="C115" s="28">
        <v>0.1152</v>
      </c>
      <c r="D115" s="7">
        <v>633.2</v>
      </c>
      <c r="E115" s="12">
        <f t="shared" si="2"/>
        <v>72.94464</v>
      </c>
    </row>
    <row r="116" spans="1:5" ht="15">
      <c r="A116" s="38">
        <v>10</v>
      </c>
      <c r="B116" s="36" t="s">
        <v>45</v>
      </c>
      <c r="C116" s="51">
        <v>0.1254</v>
      </c>
      <c r="D116" s="7">
        <v>633.2</v>
      </c>
      <c r="E116" s="12">
        <f>C116*D116+0.02</f>
        <v>79.42328</v>
      </c>
    </row>
    <row r="117" spans="1:5" ht="15">
      <c r="A117" s="31">
        <v>11</v>
      </c>
      <c r="B117" s="54" t="s">
        <v>33</v>
      </c>
      <c r="C117" s="27">
        <f>C114+C115+C116</f>
        <v>11.2699694</v>
      </c>
      <c r="D117" s="7">
        <v>633.2</v>
      </c>
      <c r="E117" s="40">
        <f>E114+E115+E116</f>
        <v>7136.16462408</v>
      </c>
    </row>
    <row r="118" ht="15">
      <c r="C118" s="94"/>
    </row>
    <row r="119" ht="15">
      <c r="C119" s="91">
        <v>11.27</v>
      </c>
    </row>
    <row r="121" spans="2:5" ht="15">
      <c r="B121" t="s">
        <v>160</v>
      </c>
      <c r="E121" s="110" t="s">
        <v>161</v>
      </c>
    </row>
  </sheetData>
  <sheetProtection/>
  <mergeCells count="13">
    <mergeCell ref="A8:B8"/>
    <mergeCell ref="A9:B9"/>
    <mergeCell ref="C10:E10"/>
    <mergeCell ref="C69:E69"/>
    <mergeCell ref="A64:E64"/>
    <mergeCell ref="A66:B66"/>
    <mergeCell ref="A67:B67"/>
    <mergeCell ref="A68:B68"/>
    <mergeCell ref="A1:E1"/>
    <mergeCell ref="A3:E3"/>
    <mergeCell ref="A5:E5"/>
    <mergeCell ref="A7:B7"/>
    <mergeCell ref="A62:E62"/>
  </mergeCells>
  <hyperlinks>
    <hyperlink ref="A3:E3" location="ГЛАВНАЯ!A1" display="Вернуться на главную страницу к списку домов"/>
  </hyperlink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24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6.57421875" style="0" customWidth="1"/>
    <col min="2" max="2" width="31.7109375" style="0" customWidth="1"/>
    <col min="3" max="3" width="15.8515625" style="0" hidden="1" customWidth="1"/>
    <col min="4" max="4" width="10.7109375" style="0" hidden="1" customWidth="1"/>
    <col min="5" max="5" width="26.421875" style="0" customWidth="1"/>
  </cols>
  <sheetData>
    <row r="1" spans="1:5" ht="29.25" customHeight="1" thickBot="1">
      <c r="A1" s="122" t="s">
        <v>140</v>
      </c>
      <c r="B1" s="123"/>
      <c r="C1" s="123"/>
      <c r="D1" s="123"/>
      <c r="E1" s="123"/>
    </row>
    <row r="3" spans="1:5" ht="15">
      <c r="A3" s="126" t="s">
        <v>86</v>
      </c>
      <c r="B3" s="126"/>
      <c r="C3" s="126"/>
      <c r="D3" s="126"/>
      <c r="E3" s="126"/>
    </row>
    <row r="5" spans="1:5" ht="15">
      <c r="A5" s="124" t="s">
        <v>144</v>
      </c>
      <c r="B5" s="124"/>
      <c r="C5" s="124"/>
      <c r="D5" s="124"/>
      <c r="E5" s="124"/>
    </row>
    <row r="6" spans="1:5" ht="15">
      <c r="A6" s="14"/>
      <c r="B6" s="14"/>
      <c r="C6" s="14"/>
      <c r="D6" s="14"/>
      <c r="E6" s="14"/>
    </row>
    <row r="7" spans="1:5" ht="15">
      <c r="A7" s="119" t="s">
        <v>1</v>
      </c>
      <c r="B7" s="119"/>
      <c r="C7" s="7"/>
      <c r="D7" s="7"/>
      <c r="E7" s="8">
        <v>5135.4</v>
      </c>
    </row>
    <row r="8" spans="1:5" ht="15">
      <c r="A8" s="119" t="s">
        <v>2</v>
      </c>
      <c r="B8" s="119"/>
      <c r="C8" s="7"/>
      <c r="D8" s="7"/>
      <c r="E8" s="8">
        <v>14.37</v>
      </c>
    </row>
    <row r="9" spans="1:5" ht="14.25" customHeight="1">
      <c r="A9" s="127" t="s">
        <v>147</v>
      </c>
      <c r="B9" s="128"/>
      <c r="C9" s="7"/>
      <c r="D9" s="7"/>
      <c r="E9" s="13">
        <f>E7*E8</f>
        <v>73795.69799999999</v>
      </c>
    </row>
    <row r="10" spans="1:5" ht="32.25" customHeight="1">
      <c r="A10" s="9" t="s">
        <v>35</v>
      </c>
      <c r="B10" s="10" t="s">
        <v>3</v>
      </c>
      <c r="C10" s="121" t="s">
        <v>146</v>
      </c>
      <c r="D10" s="121"/>
      <c r="E10" s="121"/>
    </row>
    <row r="11" spans="1:5" ht="31.5" customHeight="1">
      <c r="A11" s="33">
        <v>1</v>
      </c>
      <c r="B11" s="34" t="s">
        <v>36</v>
      </c>
      <c r="C11" s="27">
        <f>SUM(C14:C21)</f>
        <v>2.2688032000000002</v>
      </c>
      <c r="D11" s="8">
        <v>5135.4</v>
      </c>
      <c r="E11" s="40">
        <f aca="true" t="shared" si="0" ref="E11:E57">C11*D11</f>
        <v>11651.21195328</v>
      </c>
    </row>
    <row r="12" spans="1:5" ht="15.75" customHeight="1">
      <c r="A12" s="45"/>
      <c r="B12" s="46" t="s">
        <v>4</v>
      </c>
      <c r="C12" s="60"/>
      <c r="D12" s="8">
        <v>5135.4</v>
      </c>
      <c r="E12" s="12">
        <f t="shared" si="0"/>
        <v>0</v>
      </c>
    </row>
    <row r="13" spans="1:5" ht="15">
      <c r="A13" s="3">
        <v>1.1</v>
      </c>
      <c r="B13" s="4" t="s">
        <v>37</v>
      </c>
      <c r="C13" s="5">
        <f>C14+C15</f>
        <v>1.6916000000000002</v>
      </c>
      <c r="D13" s="8">
        <v>5135.4</v>
      </c>
      <c r="E13" s="12">
        <f t="shared" si="0"/>
        <v>8687.04264</v>
      </c>
    </row>
    <row r="14" spans="1:5" ht="15">
      <c r="A14" s="2"/>
      <c r="B14" s="4" t="s">
        <v>5</v>
      </c>
      <c r="C14" s="6">
        <v>1.0075</v>
      </c>
      <c r="D14" s="8">
        <v>5135.4</v>
      </c>
      <c r="E14" s="12">
        <f t="shared" si="0"/>
        <v>5173.9155</v>
      </c>
    </row>
    <row r="15" spans="1:5" ht="18.75" customHeight="1">
      <c r="A15" s="2"/>
      <c r="B15" s="4" t="s">
        <v>6</v>
      </c>
      <c r="C15" s="6">
        <v>0.6841</v>
      </c>
      <c r="D15" s="8">
        <v>5135.4</v>
      </c>
      <c r="E15" s="12">
        <f t="shared" si="0"/>
        <v>3513.12714</v>
      </c>
    </row>
    <row r="16" spans="1:5" ht="31.5" customHeight="1">
      <c r="A16" s="2">
        <v>1.2</v>
      </c>
      <c r="B16" s="4" t="s">
        <v>115</v>
      </c>
      <c r="C16" s="6">
        <f>(C14+C15)*0.202</f>
        <v>0.34170320000000004</v>
      </c>
      <c r="D16" s="8">
        <v>5135.4</v>
      </c>
      <c r="E16" s="12">
        <f t="shared" si="0"/>
        <v>1754.78261328</v>
      </c>
    </row>
    <row r="17" spans="1:5" ht="28.5" customHeight="1">
      <c r="A17" s="2">
        <v>1.3</v>
      </c>
      <c r="B17" s="4" t="s">
        <v>134</v>
      </c>
      <c r="C17" s="6">
        <v>0.0087</v>
      </c>
      <c r="D17" s="8">
        <v>5135.4</v>
      </c>
      <c r="E17" s="12">
        <f t="shared" si="0"/>
        <v>44.67797999999999</v>
      </c>
    </row>
    <row r="18" spans="1:5" ht="20.25" customHeight="1">
      <c r="A18" s="2">
        <v>1.4</v>
      </c>
      <c r="B18" s="36" t="s">
        <v>7</v>
      </c>
      <c r="C18" s="28">
        <v>0.0012</v>
      </c>
      <c r="D18" s="8">
        <v>5135.4</v>
      </c>
      <c r="E18" s="12">
        <f t="shared" si="0"/>
        <v>6.162479999999999</v>
      </c>
    </row>
    <row r="19" spans="1:5" ht="23.25" customHeight="1">
      <c r="A19" s="2">
        <v>1.5</v>
      </c>
      <c r="B19" s="36" t="s">
        <v>8</v>
      </c>
      <c r="C19" s="28">
        <v>0.0816</v>
      </c>
      <c r="D19" s="8">
        <v>5135.4</v>
      </c>
      <c r="E19" s="12">
        <f t="shared" si="0"/>
        <v>419.04864</v>
      </c>
    </row>
    <row r="20" spans="1:5" ht="23.25" customHeight="1">
      <c r="A20" s="2">
        <v>1.6</v>
      </c>
      <c r="B20" s="36" t="s">
        <v>135</v>
      </c>
      <c r="C20" s="28">
        <v>0.1164</v>
      </c>
      <c r="D20" s="8">
        <v>5135.4</v>
      </c>
      <c r="E20" s="12">
        <f t="shared" si="0"/>
        <v>597.7605599999999</v>
      </c>
    </row>
    <row r="21" spans="1:5" ht="15">
      <c r="A21" s="2">
        <v>1.7</v>
      </c>
      <c r="B21" s="36" t="s">
        <v>136</v>
      </c>
      <c r="C21" s="48">
        <v>0.0276</v>
      </c>
      <c r="D21" s="8">
        <v>5135.4</v>
      </c>
      <c r="E21" s="12">
        <f t="shared" si="0"/>
        <v>141.73703999999998</v>
      </c>
    </row>
    <row r="22" spans="1:5" ht="27" customHeight="1">
      <c r="A22" s="31">
        <v>2</v>
      </c>
      <c r="B22" s="34" t="s">
        <v>9</v>
      </c>
      <c r="C22" s="27">
        <f>SUM(C23:C35)</f>
        <v>2.767</v>
      </c>
      <c r="D22" s="8">
        <v>5135.4</v>
      </c>
      <c r="E22" s="40">
        <f t="shared" si="0"/>
        <v>14209.651799999998</v>
      </c>
    </row>
    <row r="23" spans="1:5" ht="24.75" customHeight="1">
      <c r="A23" s="30">
        <v>2.1</v>
      </c>
      <c r="B23" s="36" t="s">
        <v>10</v>
      </c>
      <c r="C23" s="28">
        <v>0.6191</v>
      </c>
      <c r="D23" s="8">
        <v>5135.4</v>
      </c>
      <c r="E23" s="12">
        <f t="shared" si="0"/>
        <v>3179.3261399999997</v>
      </c>
    </row>
    <row r="24" spans="1:5" ht="21" customHeight="1">
      <c r="A24" s="30">
        <v>2.2</v>
      </c>
      <c r="B24" s="36" t="s">
        <v>11</v>
      </c>
      <c r="C24" s="28">
        <v>0.2333</v>
      </c>
      <c r="D24" s="8">
        <v>5135.4</v>
      </c>
      <c r="E24" s="12">
        <f t="shared" si="0"/>
        <v>1198.08882</v>
      </c>
    </row>
    <row r="25" spans="1:5" ht="30.75" customHeight="1">
      <c r="A25" s="30">
        <v>2.3</v>
      </c>
      <c r="B25" s="36" t="s">
        <v>12</v>
      </c>
      <c r="C25" s="28">
        <v>1.373</v>
      </c>
      <c r="D25" s="8">
        <v>5135.4</v>
      </c>
      <c r="E25" s="12">
        <f t="shared" si="0"/>
        <v>7050.904199999999</v>
      </c>
    </row>
    <row r="26" spans="1:5" ht="30.75" customHeight="1">
      <c r="A26" s="30">
        <v>2.4</v>
      </c>
      <c r="B26" s="36" t="s">
        <v>38</v>
      </c>
      <c r="C26" s="28">
        <v>0.0192</v>
      </c>
      <c r="D26" s="8">
        <v>5135.4</v>
      </c>
      <c r="E26" s="12">
        <f t="shared" si="0"/>
        <v>98.59967999999998</v>
      </c>
    </row>
    <row r="27" spans="1:5" ht="24.75" customHeight="1">
      <c r="A27" s="30">
        <v>2.5</v>
      </c>
      <c r="B27" s="36" t="s">
        <v>13</v>
      </c>
      <c r="C27" s="28">
        <v>0.2607</v>
      </c>
      <c r="D27" s="8">
        <v>5135.4</v>
      </c>
      <c r="E27" s="12">
        <f t="shared" si="0"/>
        <v>1338.7987799999999</v>
      </c>
    </row>
    <row r="28" spans="1:5" ht="16.5" customHeight="1">
      <c r="A28" s="30">
        <v>2.6</v>
      </c>
      <c r="B28" s="36" t="s">
        <v>39</v>
      </c>
      <c r="C28" s="28">
        <v>0.0668</v>
      </c>
      <c r="D28" s="8">
        <v>5135.4</v>
      </c>
      <c r="E28" s="12">
        <f t="shared" si="0"/>
        <v>343.04472</v>
      </c>
    </row>
    <row r="29" spans="1:5" ht="24.75" customHeight="1">
      <c r="A29" s="30">
        <v>2.7</v>
      </c>
      <c r="B29" s="36" t="s">
        <v>14</v>
      </c>
      <c r="C29" s="28">
        <v>0.0092</v>
      </c>
      <c r="D29" s="8">
        <v>5135.4</v>
      </c>
      <c r="E29" s="12">
        <f t="shared" si="0"/>
        <v>47.24567999999999</v>
      </c>
    </row>
    <row r="30" spans="1:5" ht="24" customHeight="1">
      <c r="A30" s="30">
        <v>2.8</v>
      </c>
      <c r="B30" s="36" t="s">
        <v>137</v>
      </c>
      <c r="C30" s="28"/>
      <c r="D30" s="8">
        <v>5135.4</v>
      </c>
      <c r="E30" s="12">
        <f t="shared" si="0"/>
        <v>0</v>
      </c>
    </row>
    <row r="31" spans="1:5" ht="20.25" customHeight="1">
      <c r="A31" s="30">
        <v>2.9</v>
      </c>
      <c r="B31" s="36" t="s">
        <v>15</v>
      </c>
      <c r="C31" s="28">
        <v>0.0483</v>
      </c>
      <c r="D31" s="8">
        <v>5135.4</v>
      </c>
      <c r="E31" s="12">
        <f t="shared" si="0"/>
        <v>248.03982</v>
      </c>
    </row>
    <row r="32" spans="1:5" ht="16.5" customHeight="1">
      <c r="A32" s="37" t="s">
        <v>40</v>
      </c>
      <c r="B32" s="36" t="s">
        <v>16</v>
      </c>
      <c r="C32" s="28">
        <v>0.0144</v>
      </c>
      <c r="D32" s="8">
        <v>5135.4</v>
      </c>
      <c r="E32" s="12">
        <f t="shared" si="0"/>
        <v>73.94976</v>
      </c>
    </row>
    <row r="33" spans="1:5" ht="23.25" customHeight="1">
      <c r="A33" s="30">
        <v>2.11</v>
      </c>
      <c r="B33" s="36" t="s">
        <v>17</v>
      </c>
      <c r="C33" s="28">
        <v>0.0542</v>
      </c>
      <c r="D33" s="8">
        <v>5135.4</v>
      </c>
      <c r="E33" s="12">
        <f t="shared" si="0"/>
        <v>278.33867999999995</v>
      </c>
    </row>
    <row r="34" spans="1:5" ht="18.75" customHeight="1">
      <c r="A34" s="30">
        <v>2.12</v>
      </c>
      <c r="B34" s="36" t="s">
        <v>18</v>
      </c>
      <c r="C34" s="28">
        <v>0.049</v>
      </c>
      <c r="D34" s="8">
        <v>5135.4</v>
      </c>
      <c r="E34" s="12">
        <f t="shared" si="0"/>
        <v>251.6346</v>
      </c>
    </row>
    <row r="35" spans="1:5" ht="24.75" customHeight="1">
      <c r="A35" s="30">
        <v>2.13</v>
      </c>
      <c r="B35" s="36" t="s">
        <v>138</v>
      </c>
      <c r="C35" s="28">
        <v>0.0198</v>
      </c>
      <c r="D35" s="8">
        <v>5135.4</v>
      </c>
      <c r="E35" s="12">
        <f t="shared" si="0"/>
        <v>101.68092</v>
      </c>
    </row>
    <row r="36" spans="1:5" ht="27.75" customHeight="1">
      <c r="A36" s="31">
        <v>3</v>
      </c>
      <c r="B36" s="34" t="s">
        <v>19</v>
      </c>
      <c r="C36" s="27">
        <f>SUM(C37:C39)</f>
        <v>2.6005</v>
      </c>
      <c r="D36" s="8">
        <v>5135.4</v>
      </c>
      <c r="E36" s="40">
        <f t="shared" si="0"/>
        <v>13354.607699999999</v>
      </c>
    </row>
    <row r="37" spans="1:5" ht="18.75" customHeight="1">
      <c r="A37" s="30">
        <v>3.1</v>
      </c>
      <c r="B37" s="36" t="s">
        <v>20</v>
      </c>
      <c r="C37" s="28">
        <v>2.4367</v>
      </c>
      <c r="D37" s="8">
        <v>5135.4</v>
      </c>
      <c r="E37" s="12">
        <f t="shared" si="0"/>
        <v>12513.42918</v>
      </c>
    </row>
    <row r="38" spans="1:5" ht="18.75" customHeight="1">
      <c r="A38" s="30">
        <v>3.2</v>
      </c>
      <c r="B38" s="36" t="s">
        <v>21</v>
      </c>
      <c r="C38" s="28">
        <v>0.163</v>
      </c>
      <c r="D38" s="8">
        <v>5135.4</v>
      </c>
      <c r="E38" s="12">
        <f t="shared" si="0"/>
        <v>837.0702</v>
      </c>
    </row>
    <row r="39" spans="1:5" ht="12.75" customHeight="1">
      <c r="A39" s="30">
        <v>3.3</v>
      </c>
      <c r="B39" s="36" t="s">
        <v>22</v>
      </c>
      <c r="C39" s="28">
        <v>0.0008</v>
      </c>
      <c r="D39" s="8">
        <v>5135.4</v>
      </c>
      <c r="E39" s="12">
        <f t="shared" si="0"/>
        <v>4.10832</v>
      </c>
    </row>
    <row r="40" spans="1:5" ht="24.75" customHeight="1">
      <c r="A40" s="31">
        <v>4</v>
      </c>
      <c r="B40" s="34" t="s">
        <v>23</v>
      </c>
      <c r="C40" s="27">
        <f>SUM(C41:C47)</f>
        <v>2.56913268</v>
      </c>
      <c r="D40" s="8">
        <v>5135.4</v>
      </c>
      <c r="E40" s="40">
        <f t="shared" si="0"/>
        <v>13193.523964872</v>
      </c>
    </row>
    <row r="41" spans="1:5" ht="24" customHeight="1">
      <c r="A41" s="30">
        <v>4.1</v>
      </c>
      <c r="B41" s="36" t="s">
        <v>41</v>
      </c>
      <c r="C41" s="28">
        <v>1.8294</v>
      </c>
      <c r="D41" s="8">
        <v>5135.4</v>
      </c>
      <c r="E41" s="12">
        <f t="shared" si="0"/>
        <v>9394.70076</v>
      </c>
    </row>
    <row r="42" spans="1:5" ht="25.5" customHeight="1">
      <c r="A42" s="30">
        <v>4.2</v>
      </c>
      <c r="B42" s="36" t="s">
        <v>115</v>
      </c>
      <c r="C42" s="28">
        <f>C41*0.202</f>
        <v>0.3695388</v>
      </c>
      <c r="D42" s="8">
        <v>5135.4</v>
      </c>
      <c r="E42" s="12">
        <f t="shared" si="0"/>
        <v>1897.7295535199999</v>
      </c>
    </row>
    <row r="43" spans="1:5" ht="15.75" customHeight="1">
      <c r="A43" s="30">
        <v>4.3</v>
      </c>
      <c r="B43" s="36" t="s">
        <v>24</v>
      </c>
      <c r="C43" s="28">
        <f>(C41+C42)*0.1</f>
        <v>0.21989388</v>
      </c>
      <c r="D43" s="8">
        <v>5135.4</v>
      </c>
      <c r="E43" s="12">
        <f t="shared" si="0"/>
        <v>1129.243031352</v>
      </c>
    </row>
    <row r="44" spans="1:5" ht="18.75" customHeight="1">
      <c r="A44" s="30">
        <v>4.4</v>
      </c>
      <c r="B44" s="36" t="s">
        <v>139</v>
      </c>
      <c r="C44" s="28">
        <v>0.0157</v>
      </c>
      <c r="D44" s="8">
        <v>5135.4</v>
      </c>
      <c r="E44" s="12">
        <f t="shared" si="0"/>
        <v>80.62577999999999</v>
      </c>
    </row>
    <row r="45" spans="1:5" ht="21" customHeight="1">
      <c r="A45" s="30">
        <v>4.5</v>
      </c>
      <c r="B45" s="36" t="s">
        <v>25</v>
      </c>
      <c r="C45" s="28">
        <v>0.0036000000000000003</v>
      </c>
      <c r="D45" s="8">
        <v>5135.4</v>
      </c>
      <c r="E45" s="12">
        <f t="shared" si="0"/>
        <v>18.48744</v>
      </c>
    </row>
    <row r="46" spans="1:5" ht="14.25" customHeight="1">
      <c r="A46" s="30">
        <v>4.6</v>
      </c>
      <c r="B46" s="36" t="s">
        <v>26</v>
      </c>
      <c r="C46" s="28">
        <v>0.08</v>
      </c>
      <c r="D46" s="8">
        <v>5135.4</v>
      </c>
      <c r="E46" s="12">
        <f t="shared" si="0"/>
        <v>410.832</v>
      </c>
    </row>
    <row r="47" spans="1:5" ht="23.25" customHeight="1">
      <c r="A47" s="30">
        <v>4.7</v>
      </c>
      <c r="B47" s="36" t="s">
        <v>42</v>
      </c>
      <c r="C47" s="28">
        <v>0.051</v>
      </c>
      <c r="D47" s="8">
        <v>5135.4</v>
      </c>
      <c r="E47" s="12">
        <f t="shared" si="0"/>
        <v>261.9054</v>
      </c>
    </row>
    <row r="48" spans="1:5" ht="25.5" customHeight="1">
      <c r="A48" s="31">
        <v>5</v>
      </c>
      <c r="B48" s="34" t="s">
        <v>27</v>
      </c>
      <c r="C48" s="27">
        <f>SUM(C49:C52)</f>
        <v>1.3175852</v>
      </c>
      <c r="D48" s="8">
        <v>5135.4</v>
      </c>
      <c r="E48" s="40">
        <f t="shared" si="0"/>
        <v>6766.327036079999</v>
      </c>
    </row>
    <row r="49" spans="1:5" ht="36" customHeight="1">
      <c r="A49" s="30">
        <v>5.1</v>
      </c>
      <c r="B49" s="36" t="s">
        <v>43</v>
      </c>
      <c r="C49" s="28">
        <v>0.6826</v>
      </c>
      <c r="D49" s="8">
        <v>5135.4</v>
      </c>
      <c r="E49" s="12">
        <f t="shared" si="0"/>
        <v>3505.42404</v>
      </c>
    </row>
    <row r="50" spans="1:5" ht="23.25" customHeight="1">
      <c r="A50" s="30">
        <v>5.2</v>
      </c>
      <c r="B50" s="36" t="s">
        <v>115</v>
      </c>
      <c r="C50" s="28">
        <f>C49*0.202</f>
        <v>0.1378852</v>
      </c>
      <c r="D50" s="8">
        <v>5135.4</v>
      </c>
      <c r="E50" s="12">
        <f t="shared" si="0"/>
        <v>708.09565608</v>
      </c>
    </row>
    <row r="51" spans="1:5" ht="27" customHeight="1">
      <c r="A51" s="30">
        <v>5.3</v>
      </c>
      <c r="B51" s="36" t="s">
        <v>28</v>
      </c>
      <c r="C51" s="28">
        <v>0.2227</v>
      </c>
      <c r="D51" s="8">
        <v>5135.4</v>
      </c>
      <c r="E51" s="12">
        <f t="shared" si="0"/>
        <v>1143.65358</v>
      </c>
    </row>
    <row r="52" spans="1:5" ht="19.5" customHeight="1">
      <c r="A52" s="30">
        <v>5.4</v>
      </c>
      <c r="B52" s="36" t="s">
        <v>29</v>
      </c>
      <c r="C52" s="28">
        <v>0.2744</v>
      </c>
      <c r="D52" s="8">
        <v>5135.4</v>
      </c>
      <c r="E52" s="12">
        <f t="shared" si="0"/>
        <v>1409.1537599999997</v>
      </c>
    </row>
    <row r="53" spans="1:5" ht="18.75" customHeight="1">
      <c r="A53" s="31">
        <v>6</v>
      </c>
      <c r="B53" s="34" t="s">
        <v>44</v>
      </c>
      <c r="C53" s="27">
        <f>C61*18.5%</f>
        <v>2.6584499999999998</v>
      </c>
      <c r="D53" s="8">
        <v>5135.4</v>
      </c>
      <c r="E53" s="40">
        <f t="shared" si="0"/>
        <v>13652.204129999998</v>
      </c>
    </row>
    <row r="54" spans="1:5" ht="18.75" customHeight="1">
      <c r="A54" s="35">
        <v>6.1</v>
      </c>
      <c r="B54" s="34" t="s">
        <v>117</v>
      </c>
      <c r="C54" s="27">
        <f>C61*9.85%</f>
        <v>1.4154449999999998</v>
      </c>
      <c r="D54" s="8">
        <v>5135.4</v>
      </c>
      <c r="E54" s="40">
        <f t="shared" si="0"/>
        <v>7268.8762529999985</v>
      </c>
    </row>
    <row r="55" spans="1:5" ht="17.25" customHeight="1">
      <c r="A55" s="31">
        <v>7</v>
      </c>
      <c r="B55" s="34" t="s">
        <v>30</v>
      </c>
      <c r="C55" s="27">
        <v>0.009</v>
      </c>
      <c r="D55" s="8">
        <v>5135.4</v>
      </c>
      <c r="E55" s="40">
        <f t="shared" si="0"/>
        <v>46.218599999999995</v>
      </c>
    </row>
    <row r="56" spans="1:5" ht="17.25" customHeight="1">
      <c r="A56" s="31">
        <v>8</v>
      </c>
      <c r="B56" s="34" t="s">
        <v>31</v>
      </c>
      <c r="C56" s="29">
        <f>C55+C53+C48+C40+C36+C22+C11</f>
        <v>14.19047108</v>
      </c>
      <c r="D56" s="8">
        <v>5135.4</v>
      </c>
      <c r="E56" s="40">
        <f t="shared" si="0"/>
        <v>72873.745184232</v>
      </c>
    </row>
    <row r="57" spans="1:5" ht="17.25" customHeight="1">
      <c r="A57" s="38">
        <v>9</v>
      </c>
      <c r="B57" s="36" t="s">
        <v>32</v>
      </c>
      <c r="C57" s="28">
        <v>0.1561</v>
      </c>
      <c r="D57" s="8">
        <v>5135.4</v>
      </c>
      <c r="E57" s="12">
        <f t="shared" si="0"/>
        <v>801.6359399999999</v>
      </c>
    </row>
    <row r="58" spans="1:5" ht="13.5" customHeight="1">
      <c r="A58" s="38">
        <v>10</v>
      </c>
      <c r="B58" s="36" t="s">
        <v>45</v>
      </c>
      <c r="C58" s="28">
        <v>0.0234</v>
      </c>
      <c r="D58" s="8">
        <v>5135.4</v>
      </c>
      <c r="E58" s="12">
        <f>C58*D58+0.15</f>
        <v>120.31836</v>
      </c>
    </row>
    <row r="59" spans="1:5" ht="23.25" customHeight="1">
      <c r="A59" s="31">
        <v>11</v>
      </c>
      <c r="B59" s="54" t="s">
        <v>33</v>
      </c>
      <c r="C59" s="27">
        <f>C56+C57+C58</f>
        <v>14.369971080000001</v>
      </c>
      <c r="D59" s="8">
        <v>5135.4</v>
      </c>
      <c r="E59" s="40">
        <f>E56+E57+E58</f>
        <v>73795.699484232</v>
      </c>
    </row>
    <row r="60" spans="1:5" ht="27.75" customHeight="1">
      <c r="A60" s="61"/>
      <c r="B60" s="62" t="s">
        <v>46</v>
      </c>
      <c r="C60" s="63"/>
      <c r="D60" s="8"/>
      <c r="E60" s="12"/>
    </row>
    <row r="61" spans="1:5" ht="15">
      <c r="A61" s="2"/>
      <c r="B61" s="2"/>
      <c r="C61" s="64">
        <v>14.37</v>
      </c>
      <c r="D61" s="7"/>
      <c r="E61" s="12"/>
    </row>
    <row r="62" spans="1:5" ht="15">
      <c r="A62" s="41"/>
      <c r="B62" s="41"/>
      <c r="C62" s="41"/>
      <c r="D62" s="41"/>
      <c r="E62" s="41"/>
    </row>
    <row r="63" spans="1:5" ht="15">
      <c r="A63" s="129" t="s">
        <v>86</v>
      </c>
      <c r="B63" s="129"/>
      <c r="C63" s="129"/>
      <c r="D63" s="129"/>
      <c r="E63" s="129"/>
    </row>
    <row r="64" spans="1:5" ht="45.75" customHeight="1" thickBot="1">
      <c r="A64" s="122" t="s">
        <v>140</v>
      </c>
      <c r="B64" s="123"/>
      <c r="C64" s="123"/>
      <c r="D64" s="123"/>
      <c r="E64" s="123"/>
    </row>
    <row r="66" spans="1:5" ht="15">
      <c r="A66" s="124" t="s">
        <v>144</v>
      </c>
      <c r="B66" s="124"/>
      <c r="C66" s="124"/>
      <c r="D66" s="124"/>
      <c r="E66" s="124"/>
    </row>
    <row r="67" spans="1:5" ht="15">
      <c r="A67" s="14"/>
      <c r="B67" s="14"/>
      <c r="C67" s="14"/>
      <c r="D67" s="14"/>
      <c r="E67" s="14"/>
    </row>
    <row r="68" spans="1:5" ht="15">
      <c r="A68" s="119" t="s">
        <v>1</v>
      </c>
      <c r="B68" s="119"/>
      <c r="C68" s="7"/>
      <c r="D68" s="7"/>
      <c r="E68" s="8">
        <v>5135.4</v>
      </c>
    </row>
    <row r="69" spans="1:5" ht="15">
      <c r="A69" s="119" t="s">
        <v>2</v>
      </c>
      <c r="B69" s="119"/>
      <c r="C69" s="7"/>
      <c r="D69" s="7"/>
      <c r="E69" s="8">
        <v>14.37</v>
      </c>
    </row>
    <row r="70" spans="1:5" ht="15">
      <c r="A70" s="127" t="s">
        <v>151</v>
      </c>
      <c r="B70" s="128"/>
      <c r="C70" s="7"/>
      <c r="D70" s="7"/>
      <c r="E70" s="13">
        <f>E68*E69</f>
        <v>73795.69799999999</v>
      </c>
    </row>
    <row r="71" spans="1:5" ht="39" customHeight="1">
      <c r="A71" s="9" t="s">
        <v>35</v>
      </c>
      <c r="B71" s="10" t="s">
        <v>3</v>
      </c>
      <c r="C71" s="121" t="s">
        <v>146</v>
      </c>
      <c r="D71" s="121"/>
      <c r="E71" s="121"/>
    </row>
    <row r="72" spans="1:5" ht="23.25">
      <c r="A72" s="33">
        <v>1</v>
      </c>
      <c r="B72" s="34" t="s">
        <v>36</v>
      </c>
      <c r="C72" s="27">
        <f>SUM(C75:C82)</f>
        <v>2.427799</v>
      </c>
      <c r="D72" s="8">
        <v>5135.4</v>
      </c>
      <c r="E72" s="40">
        <f aca="true" t="shared" si="1" ref="E72:E117">C72*D72</f>
        <v>12467.718984599998</v>
      </c>
    </row>
    <row r="73" spans="1:5" ht="15">
      <c r="A73" s="45"/>
      <c r="B73" s="46" t="s">
        <v>4</v>
      </c>
      <c r="C73" s="60"/>
      <c r="D73" s="8">
        <v>5135.4</v>
      </c>
      <c r="E73" s="12">
        <f t="shared" si="1"/>
        <v>0</v>
      </c>
    </row>
    <row r="74" spans="1:5" ht="15">
      <c r="A74" s="3">
        <v>1.1</v>
      </c>
      <c r="B74" s="4" t="s">
        <v>37</v>
      </c>
      <c r="C74" s="5">
        <f>C75+C76</f>
        <v>1.7495</v>
      </c>
      <c r="D74" s="8">
        <v>5135.4</v>
      </c>
      <c r="E74" s="12">
        <f t="shared" si="1"/>
        <v>8984.3823</v>
      </c>
    </row>
    <row r="75" spans="1:5" ht="15">
      <c r="A75" s="2"/>
      <c r="B75" s="4" t="s">
        <v>5</v>
      </c>
      <c r="C75" s="6">
        <v>1.2416</v>
      </c>
      <c r="D75" s="8">
        <v>5135.4</v>
      </c>
      <c r="E75" s="12">
        <f t="shared" si="1"/>
        <v>6376.112639999999</v>
      </c>
    </row>
    <row r="76" spans="1:5" ht="15">
      <c r="A76" s="2"/>
      <c r="B76" s="4" t="s">
        <v>6</v>
      </c>
      <c r="C76" s="6">
        <v>0.5079</v>
      </c>
      <c r="D76" s="8">
        <v>5135.4</v>
      </c>
      <c r="E76" s="12">
        <f t="shared" si="1"/>
        <v>2608.26966</v>
      </c>
    </row>
    <row r="77" spans="1:5" ht="23.25">
      <c r="A77" s="2">
        <v>1.2</v>
      </c>
      <c r="B77" s="4" t="s">
        <v>115</v>
      </c>
      <c r="C77" s="6">
        <f>C74*20.2%</f>
        <v>0.35339899999999996</v>
      </c>
      <c r="D77" s="8">
        <v>5135.4</v>
      </c>
      <c r="E77" s="12">
        <f t="shared" si="1"/>
        <v>1814.8452245999997</v>
      </c>
    </row>
    <row r="78" spans="1:5" ht="23.25">
      <c r="A78" s="2">
        <v>1.3</v>
      </c>
      <c r="B78" s="4" t="s">
        <v>134</v>
      </c>
      <c r="C78" s="6">
        <v>0.0302</v>
      </c>
      <c r="D78" s="8">
        <v>5135.4</v>
      </c>
      <c r="E78" s="12">
        <f t="shared" si="1"/>
        <v>155.08908</v>
      </c>
    </row>
    <row r="79" spans="1:5" ht="15">
      <c r="A79" s="2">
        <v>1.4</v>
      </c>
      <c r="B79" s="36" t="s">
        <v>7</v>
      </c>
      <c r="C79" s="28">
        <v>0.001</v>
      </c>
      <c r="D79" s="8">
        <v>5135.4</v>
      </c>
      <c r="E79" s="12">
        <f t="shared" si="1"/>
        <v>5.1354</v>
      </c>
    </row>
    <row r="80" spans="1:5" ht="15">
      <c r="A80" s="2">
        <v>1.5</v>
      </c>
      <c r="B80" s="36" t="s">
        <v>8</v>
      </c>
      <c r="C80" s="28">
        <v>0.0821</v>
      </c>
      <c r="D80" s="8">
        <v>5135.4</v>
      </c>
      <c r="E80" s="12">
        <f t="shared" si="1"/>
        <v>421.61634</v>
      </c>
    </row>
    <row r="81" spans="1:5" ht="15">
      <c r="A81" s="2">
        <v>1.6</v>
      </c>
      <c r="B81" s="36" t="s">
        <v>135</v>
      </c>
      <c r="C81" s="28">
        <v>0.1846</v>
      </c>
      <c r="D81" s="8">
        <v>5135.4</v>
      </c>
      <c r="E81" s="12">
        <f t="shared" si="1"/>
        <v>947.9948399999998</v>
      </c>
    </row>
    <row r="82" spans="1:5" ht="15">
      <c r="A82" s="2">
        <v>1.7</v>
      </c>
      <c r="B82" s="36" t="s">
        <v>136</v>
      </c>
      <c r="C82" s="48">
        <v>0.027</v>
      </c>
      <c r="D82" s="8">
        <v>5135.4</v>
      </c>
      <c r="E82" s="12">
        <f t="shared" si="1"/>
        <v>138.6558</v>
      </c>
    </row>
    <row r="83" spans="1:5" ht="23.25">
      <c r="A83" s="31">
        <v>2</v>
      </c>
      <c r="B83" s="34" t="s">
        <v>9</v>
      </c>
      <c r="C83" s="27">
        <f>SUM(C84:C94)</f>
        <v>1.7735</v>
      </c>
      <c r="D83" s="8">
        <v>5135.4</v>
      </c>
      <c r="E83" s="40">
        <f t="shared" si="1"/>
        <v>9107.6319</v>
      </c>
    </row>
    <row r="84" spans="1:5" ht="23.25">
      <c r="A84" s="30">
        <v>2.1</v>
      </c>
      <c r="B84" s="36" t="s">
        <v>10</v>
      </c>
      <c r="C84" s="28">
        <v>0.7985</v>
      </c>
      <c r="D84" s="8">
        <v>5135.4</v>
      </c>
      <c r="E84" s="12">
        <f t="shared" si="1"/>
        <v>4100.6169</v>
      </c>
    </row>
    <row r="85" spans="1:5" ht="15">
      <c r="A85" s="30">
        <v>2.2</v>
      </c>
      <c r="B85" s="36" t="s">
        <v>11</v>
      </c>
      <c r="C85" s="28">
        <v>0.3804</v>
      </c>
      <c r="D85" s="8">
        <v>5135.4</v>
      </c>
      <c r="E85" s="12">
        <f t="shared" si="1"/>
        <v>1953.50616</v>
      </c>
    </row>
    <row r="86" spans="1:5" ht="23.25">
      <c r="A86" s="30">
        <v>2.3</v>
      </c>
      <c r="B86" s="36" t="s">
        <v>38</v>
      </c>
      <c r="C86" s="28">
        <v>0.0203</v>
      </c>
      <c r="D86" s="8">
        <v>5135.4</v>
      </c>
      <c r="E86" s="12">
        <f t="shared" si="1"/>
        <v>104.24861999999999</v>
      </c>
    </row>
    <row r="87" spans="1:5" ht="15">
      <c r="A87" s="30">
        <v>2.4</v>
      </c>
      <c r="B87" s="36" t="s">
        <v>13</v>
      </c>
      <c r="C87" s="28">
        <v>0.28</v>
      </c>
      <c r="D87" s="8">
        <v>5135.4</v>
      </c>
      <c r="E87" s="12">
        <f t="shared" si="1"/>
        <v>1437.912</v>
      </c>
    </row>
    <row r="88" spans="1:5" ht="15">
      <c r="A88" s="30">
        <v>2.5</v>
      </c>
      <c r="B88" s="36" t="s">
        <v>39</v>
      </c>
      <c r="C88" s="28">
        <v>0.1099</v>
      </c>
      <c r="D88" s="8">
        <v>5135.4</v>
      </c>
      <c r="E88" s="12">
        <f t="shared" si="1"/>
        <v>564.38046</v>
      </c>
    </row>
    <row r="89" spans="1:5" ht="34.5">
      <c r="A89" s="30">
        <v>2.6</v>
      </c>
      <c r="B89" s="36" t="s">
        <v>14</v>
      </c>
      <c r="C89" s="28">
        <v>0.009</v>
      </c>
      <c r="D89" s="8">
        <v>5135.4</v>
      </c>
      <c r="E89" s="12">
        <f t="shared" si="1"/>
        <v>46.218599999999995</v>
      </c>
    </row>
    <row r="90" spans="1:5" ht="15">
      <c r="A90" s="30">
        <v>2.7</v>
      </c>
      <c r="B90" s="36" t="s">
        <v>15</v>
      </c>
      <c r="C90" s="28">
        <v>0.038</v>
      </c>
      <c r="D90" s="8">
        <v>5135.4</v>
      </c>
      <c r="E90" s="12">
        <f t="shared" si="1"/>
        <v>195.1452</v>
      </c>
    </row>
    <row r="91" spans="1:5" ht="15">
      <c r="A91" s="37" t="s">
        <v>154</v>
      </c>
      <c r="B91" s="36" t="s">
        <v>16</v>
      </c>
      <c r="C91" s="28">
        <v>0.0144</v>
      </c>
      <c r="D91" s="8">
        <v>5135.4</v>
      </c>
      <c r="E91" s="12">
        <f t="shared" si="1"/>
        <v>73.94976</v>
      </c>
    </row>
    <row r="92" spans="1:5" ht="23.25">
      <c r="A92" s="30">
        <v>2.9</v>
      </c>
      <c r="B92" s="36" t="s">
        <v>17</v>
      </c>
      <c r="C92" s="28">
        <v>0.0542</v>
      </c>
      <c r="D92" s="8">
        <v>5135.4</v>
      </c>
      <c r="E92" s="12">
        <f t="shared" si="1"/>
        <v>278.33867999999995</v>
      </c>
    </row>
    <row r="93" spans="1:5" ht="15">
      <c r="A93" s="89">
        <v>2.1</v>
      </c>
      <c r="B93" s="36" t="s">
        <v>18</v>
      </c>
      <c r="C93" s="28">
        <v>0.049</v>
      </c>
      <c r="D93" s="8">
        <v>5135.4</v>
      </c>
      <c r="E93" s="12">
        <f t="shared" si="1"/>
        <v>251.6346</v>
      </c>
    </row>
    <row r="94" spans="1:5" ht="23.25">
      <c r="A94" s="30">
        <v>2.11</v>
      </c>
      <c r="B94" s="36" t="s">
        <v>138</v>
      </c>
      <c r="C94" s="28">
        <v>0.0198</v>
      </c>
      <c r="D94" s="8">
        <v>5135.4</v>
      </c>
      <c r="E94" s="12">
        <f t="shared" si="1"/>
        <v>101.68092</v>
      </c>
    </row>
    <row r="95" spans="1:5" ht="23.25">
      <c r="A95" s="31">
        <v>3</v>
      </c>
      <c r="B95" s="34" t="s">
        <v>19</v>
      </c>
      <c r="C95" s="27">
        <f>C96+C97+C98+C99</f>
        <v>2.8205000000000005</v>
      </c>
      <c r="D95" s="8">
        <v>5135.4</v>
      </c>
      <c r="E95" s="40">
        <f t="shared" si="1"/>
        <v>14484.395700000001</v>
      </c>
    </row>
    <row r="96" spans="1:5" ht="15">
      <c r="A96" s="30">
        <v>3.1</v>
      </c>
      <c r="B96" s="36" t="s">
        <v>20</v>
      </c>
      <c r="C96" s="28">
        <v>2.5994</v>
      </c>
      <c r="D96" s="8">
        <v>5135.4</v>
      </c>
      <c r="E96" s="12">
        <f t="shared" si="1"/>
        <v>13348.95876</v>
      </c>
    </row>
    <row r="97" spans="1:5" ht="15">
      <c r="A97" s="30">
        <v>3.2</v>
      </c>
      <c r="B97" s="36" t="s">
        <v>21</v>
      </c>
      <c r="C97" s="28">
        <v>0.1839</v>
      </c>
      <c r="D97" s="8">
        <v>5135.4</v>
      </c>
      <c r="E97" s="12">
        <f t="shared" si="1"/>
        <v>944.4000599999999</v>
      </c>
    </row>
    <row r="98" spans="1:5" ht="15">
      <c r="A98" s="30">
        <v>3.3</v>
      </c>
      <c r="B98" s="36" t="s">
        <v>157</v>
      </c>
      <c r="C98" s="28">
        <v>0.0365</v>
      </c>
      <c r="D98" s="8">
        <v>5135.4</v>
      </c>
      <c r="E98" s="12">
        <f>C98*D98</f>
        <v>187.44209999999998</v>
      </c>
    </row>
    <row r="99" spans="1:5" ht="15">
      <c r="A99" s="30">
        <v>3.4</v>
      </c>
      <c r="B99" s="36" t="s">
        <v>22</v>
      </c>
      <c r="C99" s="28">
        <v>0.0007</v>
      </c>
      <c r="D99" s="8">
        <v>5135.4</v>
      </c>
      <c r="E99" s="12">
        <f t="shared" si="1"/>
        <v>3.5947799999999996</v>
      </c>
    </row>
    <row r="100" spans="1:5" ht="23.25">
      <c r="A100" s="31">
        <v>4</v>
      </c>
      <c r="B100" s="34" t="s">
        <v>23</v>
      </c>
      <c r="C100" s="27">
        <f>SUM(C101:C107)</f>
        <v>2.9745296</v>
      </c>
      <c r="D100" s="8">
        <v>5135.4</v>
      </c>
      <c r="E100" s="40">
        <f t="shared" si="1"/>
        <v>15275.399307839998</v>
      </c>
    </row>
    <row r="101" spans="1:5" ht="23.25">
      <c r="A101" s="30">
        <v>4.1</v>
      </c>
      <c r="B101" s="36" t="s">
        <v>41</v>
      </c>
      <c r="C101" s="28">
        <v>1.9848</v>
      </c>
      <c r="D101" s="8">
        <v>5135.4</v>
      </c>
      <c r="E101" s="12">
        <f t="shared" si="1"/>
        <v>10192.741919999999</v>
      </c>
    </row>
    <row r="102" spans="1:5" ht="23.25">
      <c r="A102" s="30">
        <v>4.2</v>
      </c>
      <c r="B102" s="36" t="s">
        <v>115</v>
      </c>
      <c r="C102" s="28">
        <f>C101*0.202</f>
        <v>0.4009296</v>
      </c>
      <c r="D102" s="8">
        <v>5135.4</v>
      </c>
      <c r="E102" s="12">
        <f t="shared" si="1"/>
        <v>2058.93386784</v>
      </c>
    </row>
    <row r="103" spans="1:5" ht="15">
      <c r="A103" s="30">
        <v>4.3</v>
      </c>
      <c r="B103" s="36" t="s">
        <v>24</v>
      </c>
      <c r="C103" s="28">
        <v>0.2753</v>
      </c>
      <c r="D103" s="8">
        <v>5135.4</v>
      </c>
      <c r="E103" s="12">
        <f t="shared" si="1"/>
        <v>1413.77562</v>
      </c>
    </row>
    <row r="104" spans="1:5" ht="15">
      <c r="A104" s="30">
        <v>4.4</v>
      </c>
      <c r="B104" s="36" t="s">
        <v>139</v>
      </c>
      <c r="C104" s="28">
        <v>0.0383</v>
      </c>
      <c r="D104" s="8">
        <v>5135.4</v>
      </c>
      <c r="E104" s="12">
        <f t="shared" si="1"/>
        <v>196.68581999999998</v>
      </c>
    </row>
    <row r="105" spans="1:5" ht="15">
      <c r="A105" s="30">
        <v>4.5</v>
      </c>
      <c r="B105" s="36" t="s">
        <v>25</v>
      </c>
      <c r="C105" s="28">
        <v>0.0012</v>
      </c>
      <c r="D105" s="8">
        <v>5135.4</v>
      </c>
      <c r="E105" s="12">
        <f t="shared" si="1"/>
        <v>6.162479999999999</v>
      </c>
    </row>
    <row r="106" spans="1:5" ht="15">
      <c r="A106" s="30">
        <v>4.6</v>
      </c>
      <c r="B106" s="36" t="s">
        <v>26</v>
      </c>
      <c r="C106" s="28">
        <v>0.0819</v>
      </c>
      <c r="D106" s="8">
        <v>5135.4</v>
      </c>
      <c r="E106" s="12">
        <f t="shared" si="1"/>
        <v>420.58925999999997</v>
      </c>
    </row>
    <row r="107" spans="1:5" ht="15">
      <c r="A107" s="30">
        <v>4.7</v>
      </c>
      <c r="B107" s="36" t="s">
        <v>42</v>
      </c>
      <c r="C107" s="28">
        <v>0.1921</v>
      </c>
      <c r="D107" s="8">
        <v>5135.4</v>
      </c>
      <c r="E107" s="12">
        <f t="shared" si="1"/>
        <v>986.5103399999999</v>
      </c>
    </row>
    <row r="108" spans="1:5" ht="23.25">
      <c r="A108" s="31">
        <v>5</v>
      </c>
      <c r="B108" s="34" t="s">
        <v>27</v>
      </c>
      <c r="C108" s="27">
        <v>1.1439</v>
      </c>
      <c r="D108" s="8">
        <v>5135.4</v>
      </c>
      <c r="E108" s="40">
        <f t="shared" si="1"/>
        <v>5874.384059999999</v>
      </c>
    </row>
    <row r="109" spans="1:5" ht="34.5">
      <c r="A109" s="30">
        <v>5.1</v>
      </c>
      <c r="B109" s="36" t="s">
        <v>43</v>
      </c>
      <c r="C109" s="28">
        <v>0.5794</v>
      </c>
      <c r="D109" s="8">
        <v>5135.4</v>
      </c>
      <c r="E109" s="12">
        <f t="shared" si="1"/>
        <v>2975.4507599999997</v>
      </c>
    </row>
    <row r="110" spans="1:5" ht="23.25">
      <c r="A110" s="30">
        <v>5.2</v>
      </c>
      <c r="B110" s="36" t="s">
        <v>115</v>
      </c>
      <c r="C110" s="28">
        <f>C109*0.202</f>
        <v>0.11703880000000001</v>
      </c>
      <c r="D110" s="8">
        <v>5135.4</v>
      </c>
      <c r="E110" s="12">
        <f t="shared" si="1"/>
        <v>601.04105352</v>
      </c>
    </row>
    <row r="111" spans="1:5" ht="23.25">
      <c r="A111" s="30">
        <v>5.3</v>
      </c>
      <c r="B111" s="36" t="s">
        <v>28</v>
      </c>
      <c r="C111" s="28">
        <v>0.1618</v>
      </c>
      <c r="D111" s="8">
        <v>5135.4</v>
      </c>
      <c r="E111" s="12">
        <f t="shared" si="1"/>
        <v>830.9077199999999</v>
      </c>
    </row>
    <row r="112" spans="1:5" ht="15">
      <c r="A112" s="30">
        <v>5.4</v>
      </c>
      <c r="B112" s="36" t="s">
        <v>29</v>
      </c>
      <c r="C112" s="28">
        <v>0.2857</v>
      </c>
      <c r="D112" s="8">
        <v>5135.4</v>
      </c>
      <c r="E112" s="12">
        <f t="shared" si="1"/>
        <v>1467.1837799999998</v>
      </c>
    </row>
    <row r="113" spans="1:5" ht="15">
      <c r="A113" s="31">
        <v>6</v>
      </c>
      <c r="B113" s="34" t="s">
        <v>44</v>
      </c>
      <c r="C113" s="27">
        <v>2.682</v>
      </c>
      <c r="D113" s="8">
        <v>5135.4</v>
      </c>
      <c r="E113" s="40">
        <f t="shared" si="1"/>
        <v>13773.142799999998</v>
      </c>
    </row>
    <row r="114" spans="1:5" ht="15">
      <c r="A114" s="35">
        <v>6.1</v>
      </c>
      <c r="B114" s="34" t="s">
        <v>117</v>
      </c>
      <c r="C114" s="27">
        <f>C121*9.85%</f>
        <v>1.4154449999999998</v>
      </c>
      <c r="D114" s="8">
        <v>5135.4</v>
      </c>
      <c r="E114" s="40">
        <f t="shared" si="1"/>
        <v>7268.8762529999985</v>
      </c>
    </row>
    <row r="115" spans="1:5" ht="15">
      <c r="A115" s="31">
        <v>7</v>
      </c>
      <c r="B115" s="34" t="s">
        <v>30</v>
      </c>
      <c r="C115" s="27">
        <v>0.009</v>
      </c>
      <c r="D115" s="8">
        <v>5135.4</v>
      </c>
      <c r="E115" s="40">
        <f t="shared" si="1"/>
        <v>46.218599999999995</v>
      </c>
    </row>
    <row r="116" spans="1:5" ht="15">
      <c r="A116" s="31">
        <v>8</v>
      </c>
      <c r="B116" s="34" t="s">
        <v>31</v>
      </c>
      <c r="C116" s="29">
        <v>13.8313</v>
      </c>
      <c r="D116" s="8">
        <v>5135.4</v>
      </c>
      <c r="E116" s="40">
        <f t="shared" si="1"/>
        <v>71029.25802</v>
      </c>
    </row>
    <row r="117" spans="1:5" ht="15">
      <c r="A117" s="38">
        <v>9</v>
      </c>
      <c r="B117" s="36" t="s">
        <v>32</v>
      </c>
      <c r="C117" s="28">
        <v>0.4133</v>
      </c>
      <c r="D117" s="8">
        <v>5135.4</v>
      </c>
      <c r="E117" s="12">
        <f t="shared" si="1"/>
        <v>2122.46082</v>
      </c>
    </row>
    <row r="118" spans="1:5" ht="15">
      <c r="A118" s="38">
        <v>10</v>
      </c>
      <c r="B118" s="36" t="s">
        <v>45</v>
      </c>
      <c r="C118" s="28">
        <v>0.1254</v>
      </c>
      <c r="D118" s="8">
        <v>5135.4</v>
      </c>
      <c r="E118" s="12">
        <f>C118*D118</f>
        <v>643.97916</v>
      </c>
    </row>
    <row r="119" spans="1:5" ht="15">
      <c r="A119" s="31">
        <v>11</v>
      </c>
      <c r="B119" s="54" t="s">
        <v>33</v>
      </c>
      <c r="C119" s="27">
        <f>C116+C117+C118</f>
        <v>14.370000000000001</v>
      </c>
      <c r="D119" s="8">
        <v>5135.4</v>
      </c>
      <c r="E119" s="40">
        <f>E116+E117+E118</f>
        <v>73795.69799999999</v>
      </c>
    </row>
    <row r="120" spans="1:5" ht="23.25" hidden="1">
      <c r="A120" s="61"/>
      <c r="B120" s="62" t="s">
        <v>46</v>
      </c>
      <c r="C120" s="63"/>
      <c r="D120" s="8"/>
      <c r="E120" s="12"/>
    </row>
    <row r="121" spans="1:5" ht="15">
      <c r="A121" s="2"/>
      <c r="B121" s="2"/>
      <c r="C121" s="64">
        <v>14.37</v>
      </c>
      <c r="D121" s="7"/>
      <c r="E121" s="12"/>
    </row>
    <row r="124" spans="2:5" ht="15">
      <c r="B124" t="s">
        <v>160</v>
      </c>
      <c r="E124" s="110" t="s">
        <v>161</v>
      </c>
    </row>
  </sheetData>
  <sheetProtection/>
  <mergeCells count="14">
    <mergeCell ref="A64:E64"/>
    <mergeCell ref="C71:E71"/>
    <mergeCell ref="A66:E66"/>
    <mergeCell ref="A68:B68"/>
    <mergeCell ref="A69:B69"/>
    <mergeCell ref="A70:B70"/>
    <mergeCell ref="A8:B8"/>
    <mergeCell ref="A9:B9"/>
    <mergeCell ref="C10:E10"/>
    <mergeCell ref="A63:E63"/>
    <mergeCell ref="A1:E1"/>
    <mergeCell ref="A3:E3"/>
    <mergeCell ref="A5:E5"/>
    <mergeCell ref="A7:B7"/>
  </mergeCells>
  <hyperlinks>
    <hyperlink ref="A3:E3" location="ГЛАВНАЯ!A1" display="Вернуться на главную страницу к списку домов"/>
    <hyperlink ref="A63:E63" location="ГЛАВНАЯ!A1" display="Вернуться на главную страницу к списку домов"/>
  </hyperlinks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21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5.140625" style="0" customWidth="1"/>
    <col min="3" max="4" width="17.57421875" style="0" hidden="1" customWidth="1"/>
    <col min="5" max="5" width="28.140625" style="0" customWidth="1"/>
  </cols>
  <sheetData>
    <row r="1" spans="1:5" ht="40.5" customHeight="1" thickBot="1">
      <c r="A1" s="122" t="s">
        <v>140</v>
      </c>
      <c r="B1" s="123"/>
      <c r="C1" s="123"/>
      <c r="D1" s="123"/>
      <c r="E1" s="123"/>
    </row>
    <row r="3" spans="1:5" ht="15">
      <c r="A3" s="126" t="s">
        <v>86</v>
      </c>
      <c r="B3" s="126"/>
      <c r="C3" s="126"/>
      <c r="D3" s="126"/>
      <c r="E3" s="126"/>
    </row>
    <row r="5" spans="1:5" ht="15">
      <c r="A5" s="124" t="s">
        <v>119</v>
      </c>
      <c r="B5" s="124"/>
      <c r="C5" s="124"/>
      <c r="D5" s="124"/>
      <c r="E5" s="124"/>
    </row>
    <row r="7" spans="1:5" ht="15">
      <c r="A7" s="134" t="s">
        <v>1</v>
      </c>
      <c r="B7" s="134"/>
      <c r="C7" s="20"/>
      <c r="D7" s="20"/>
      <c r="E7" s="21">
        <v>780.9</v>
      </c>
    </row>
    <row r="8" spans="1:5" ht="15">
      <c r="A8" s="134" t="s">
        <v>2</v>
      </c>
      <c r="B8" s="134"/>
      <c r="C8" s="20"/>
      <c r="D8" s="20"/>
      <c r="E8" s="21">
        <v>11.27</v>
      </c>
    </row>
    <row r="9" spans="1:5" ht="15">
      <c r="A9" s="135" t="s">
        <v>147</v>
      </c>
      <c r="B9" s="136"/>
      <c r="C9" s="20"/>
      <c r="D9" s="20"/>
      <c r="E9" s="24">
        <f>E7*E8</f>
        <v>8800.742999999999</v>
      </c>
    </row>
    <row r="10" spans="1:5" ht="48" customHeight="1">
      <c r="A10" s="22" t="s">
        <v>35</v>
      </c>
      <c r="B10" s="23" t="s">
        <v>3</v>
      </c>
      <c r="C10" s="133" t="s">
        <v>34</v>
      </c>
      <c r="D10" s="133"/>
      <c r="E10" s="133"/>
    </row>
    <row r="11" spans="1:5" ht="23.25">
      <c r="A11" s="33">
        <v>1</v>
      </c>
      <c r="B11" s="34" t="s">
        <v>36</v>
      </c>
      <c r="C11" s="27">
        <f>SUM(C14:C21)</f>
        <v>2.3216834</v>
      </c>
      <c r="D11" s="7">
        <v>780.9</v>
      </c>
      <c r="E11" s="40">
        <f>C11*D11</f>
        <v>1813.0025670599998</v>
      </c>
    </row>
    <row r="12" spans="1:5" ht="15">
      <c r="A12" s="45"/>
      <c r="B12" s="46" t="s">
        <v>4</v>
      </c>
      <c r="C12" s="47"/>
      <c r="D12" s="7">
        <f>E7</f>
        <v>780.9</v>
      </c>
      <c r="E12" s="12">
        <f aca="true" t="shared" si="0" ref="E12:E57">C12*D12</f>
        <v>0</v>
      </c>
    </row>
    <row r="13" spans="1:5" ht="15">
      <c r="A13" s="3">
        <v>1.1</v>
      </c>
      <c r="B13" s="4" t="s">
        <v>37</v>
      </c>
      <c r="C13" s="5">
        <f>C14+C15</f>
        <v>1.6717</v>
      </c>
      <c r="D13" s="7">
        <f>E7</f>
        <v>780.9</v>
      </c>
      <c r="E13" s="12">
        <f t="shared" si="0"/>
        <v>1305.4305299999999</v>
      </c>
    </row>
    <row r="14" spans="1:5" ht="15">
      <c r="A14" s="2"/>
      <c r="B14" s="4" t="s">
        <v>5</v>
      </c>
      <c r="C14" s="6">
        <v>1.6717</v>
      </c>
      <c r="D14" s="7">
        <f>E7</f>
        <v>780.9</v>
      </c>
      <c r="E14" s="12">
        <f t="shared" si="0"/>
        <v>1305.4305299999999</v>
      </c>
    </row>
    <row r="15" spans="1:5" ht="15">
      <c r="A15" s="2"/>
      <c r="B15" s="4" t="s">
        <v>6</v>
      </c>
      <c r="C15" s="6"/>
      <c r="D15" s="7">
        <f>E7</f>
        <v>780.9</v>
      </c>
      <c r="E15" s="12">
        <f t="shared" si="0"/>
        <v>0</v>
      </c>
    </row>
    <row r="16" spans="1:5" ht="15">
      <c r="A16" s="2">
        <v>1.2</v>
      </c>
      <c r="B16" s="4" t="s">
        <v>115</v>
      </c>
      <c r="C16" s="6">
        <f>(C14+C15)*0.202</f>
        <v>0.3376834</v>
      </c>
      <c r="D16" s="7">
        <f>E7</f>
        <v>780.9</v>
      </c>
      <c r="E16" s="12">
        <f t="shared" si="0"/>
        <v>263.69696706</v>
      </c>
    </row>
    <row r="17" spans="1:5" ht="23.25">
      <c r="A17" s="2">
        <v>1.3</v>
      </c>
      <c r="B17" s="4" t="s">
        <v>134</v>
      </c>
      <c r="C17" s="6">
        <v>0.0143</v>
      </c>
      <c r="D17" s="7">
        <f>E7</f>
        <v>780.9</v>
      </c>
      <c r="E17" s="12">
        <f t="shared" si="0"/>
        <v>11.16687</v>
      </c>
    </row>
    <row r="18" spans="1:5" ht="15">
      <c r="A18" s="2">
        <v>1.4</v>
      </c>
      <c r="B18" s="36" t="s">
        <v>7</v>
      </c>
      <c r="C18" s="28"/>
      <c r="D18" s="7">
        <f>E7</f>
        <v>780.9</v>
      </c>
      <c r="E18" s="12">
        <f t="shared" si="0"/>
        <v>0</v>
      </c>
    </row>
    <row r="19" spans="1:5" ht="15">
      <c r="A19" s="2">
        <v>1.5</v>
      </c>
      <c r="B19" s="36" t="s">
        <v>8</v>
      </c>
      <c r="C19" s="28">
        <v>0.0816</v>
      </c>
      <c r="D19" s="7">
        <f>E7</f>
        <v>780.9</v>
      </c>
      <c r="E19" s="12">
        <f t="shared" si="0"/>
        <v>63.72144</v>
      </c>
    </row>
    <row r="20" spans="1:5" ht="15">
      <c r="A20" s="2">
        <v>1.6</v>
      </c>
      <c r="B20" s="36" t="s">
        <v>135</v>
      </c>
      <c r="C20" s="28">
        <v>0.1164</v>
      </c>
      <c r="D20" s="7">
        <f>E7</f>
        <v>780.9</v>
      </c>
      <c r="E20" s="12">
        <f t="shared" si="0"/>
        <v>90.89676</v>
      </c>
    </row>
    <row r="21" spans="1:5" ht="15">
      <c r="A21" s="2">
        <v>1.7</v>
      </c>
      <c r="B21" s="36" t="s">
        <v>136</v>
      </c>
      <c r="C21" s="48">
        <v>0.1</v>
      </c>
      <c r="D21" s="7">
        <f>E7</f>
        <v>780.9</v>
      </c>
      <c r="E21" s="12">
        <f t="shared" si="0"/>
        <v>78.09</v>
      </c>
    </row>
    <row r="22" spans="1:5" ht="15">
      <c r="A22" s="31">
        <v>2</v>
      </c>
      <c r="B22" s="34" t="s">
        <v>9</v>
      </c>
      <c r="C22" s="27">
        <f>SUM(C23:C35)</f>
        <v>2.1762</v>
      </c>
      <c r="D22" s="7">
        <f>E7</f>
        <v>780.9</v>
      </c>
      <c r="E22" s="40">
        <f t="shared" si="0"/>
        <v>1699.3945800000001</v>
      </c>
    </row>
    <row r="23" spans="1:5" ht="15">
      <c r="A23" s="30">
        <v>2.1</v>
      </c>
      <c r="B23" s="36" t="s">
        <v>10</v>
      </c>
      <c r="C23" s="28">
        <v>0.6191</v>
      </c>
      <c r="D23" s="7">
        <f>E7</f>
        <v>780.9</v>
      </c>
      <c r="E23" s="12">
        <f t="shared" si="0"/>
        <v>483.45518999999996</v>
      </c>
    </row>
    <row r="24" spans="1:5" ht="15">
      <c r="A24" s="30">
        <v>2.2</v>
      </c>
      <c r="B24" s="36" t="s">
        <v>11</v>
      </c>
      <c r="C24" s="28">
        <v>0.2333</v>
      </c>
      <c r="D24" s="7">
        <f>E7</f>
        <v>780.9</v>
      </c>
      <c r="E24" s="12">
        <f t="shared" si="0"/>
        <v>182.18397</v>
      </c>
    </row>
    <row r="25" spans="1:5" ht="15">
      <c r="A25" s="30">
        <v>2.3</v>
      </c>
      <c r="B25" s="36" t="s">
        <v>12</v>
      </c>
      <c r="C25" s="28">
        <v>0.6167</v>
      </c>
      <c r="D25" s="7">
        <f>E7</f>
        <v>780.9</v>
      </c>
      <c r="E25" s="12">
        <f t="shared" si="0"/>
        <v>481.58103</v>
      </c>
    </row>
    <row r="26" spans="1:5" ht="23.25">
      <c r="A26" s="30">
        <v>2.4</v>
      </c>
      <c r="B26" s="36" t="s">
        <v>38</v>
      </c>
      <c r="C26" s="28">
        <v>0.0334</v>
      </c>
      <c r="D26" s="7">
        <f>E7</f>
        <v>780.9</v>
      </c>
      <c r="E26" s="12">
        <f t="shared" si="0"/>
        <v>26.08206</v>
      </c>
    </row>
    <row r="27" spans="1:5" ht="15">
      <c r="A27" s="30">
        <v>2.5</v>
      </c>
      <c r="B27" s="36" t="s">
        <v>13</v>
      </c>
      <c r="C27" s="28">
        <v>0.2607</v>
      </c>
      <c r="D27" s="7">
        <f>E7</f>
        <v>780.9</v>
      </c>
      <c r="E27" s="12">
        <f t="shared" si="0"/>
        <v>203.58062999999999</v>
      </c>
    </row>
    <row r="28" spans="1:5" ht="15">
      <c r="A28" s="30">
        <v>2.6</v>
      </c>
      <c r="B28" s="36" t="s">
        <v>39</v>
      </c>
      <c r="C28" s="28">
        <v>0.0834</v>
      </c>
      <c r="D28" s="11">
        <f>E7</f>
        <v>780.9</v>
      </c>
      <c r="E28" s="12">
        <f t="shared" si="0"/>
        <v>65.12706</v>
      </c>
    </row>
    <row r="29" spans="1:5" ht="23.25">
      <c r="A29" s="30">
        <v>2.7</v>
      </c>
      <c r="B29" s="36" t="s">
        <v>14</v>
      </c>
      <c r="C29" s="28">
        <v>0.0092</v>
      </c>
      <c r="D29" s="7">
        <f>E7</f>
        <v>780.9</v>
      </c>
      <c r="E29" s="12">
        <f t="shared" si="0"/>
        <v>7.184279999999999</v>
      </c>
    </row>
    <row r="30" spans="1:5" ht="15">
      <c r="A30" s="30">
        <v>2.8</v>
      </c>
      <c r="B30" s="36" t="s">
        <v>137</v>
      </c>
      <c r="C30" s="28">
        <v>0.1347</v>
      </c>
      <c r="D30" s="7">
        <f>D29</f>
        <v>780.9</v>
      </c>
      <c r="E30" s="12">
        <f t="shared" si="0"/>
        <v>105.18722999999999</v>
      </c>
    </row>
    <row r="31" spans="1:5" ht="15">
      <c r="A31" s="30">
        <v>2.9</v>
      </c>
      <c r="B31" s="36" t="s">
        <v>15</v>
      </c>
      <c r="C31" s="28">
        <v>0.0483</v>
      </c>
      <c r="D31" s="7">
        <f>D30</f>
        <v>780.9</v>
      </c>
      <c r="E31" s="12">
        <f t="shared" si="0"/>
        <v>37.71747</v>
      </c>
    </row>
    <row r="32" spans="1:5" ht="15">
      <c r="A32" s="37" t="s">
        <v>40</v>
      </c>
      <c r="B32" s="36" t="s">
        <v>16</v>
      </c>
      <c r="C32" s="28">
        <v>0.0144</v>
      </c>
      <c r="D32" s="7">
        <f>D30</f>
        <v>780.9</v>
      </c>
      <c r="E32" s="12">
        <f t="shared" si="0"/>
        <v>11.244959999999999</v>
      </c>
    </row>
    <row r="33" spans="1:5" ht="15">
      <c r="A33" s="30">
        <v>2.11</v>
      </c>
      <c r="B33" s="36" t="s">
        <v>17</v>
      </c>
      <c r="C33" s="28">
        <v>0.0542</v>
      </c>
      <c r="D33" s="7">
        <f>D30</f>
        <v>780.9</v>
      </c>
      <c r="E33" s="12">
        <f t="shared" si="0"/>
        <v>42.32478</v>
      </c>
    </row>
    <row r="34" spans="1:5" ht="15">
      <c r="A34" s="30">
        <v>2.12</v>
      </c>
      <c r="B34" s="36" t="s">
        <v>18</v>
      </c>
      <c r="C34" s="28">
        <v>0.049</v>
      </c>
      <c r="D34" s="7">
        <f>D31</f>
        <v>780.9</v>
      </c>
      <c r="E34" s="12">
        <f t="shared" si="0"/>
        <v>38.2641</v>
      </c>
    </row>
    <row r="35" spans="1:5" ht="23.25">
      <c r="A35" s="30">
        <v>2.13</v>
      </c>
      <c r="B35" s="36" t="s">
        <v>138</v>
      </c>
      <c r="C35" s="28">
        <v>0.0198</v>
      </c>
      <c r="D35" s="7">
        <f>D34</f>
        <v>780.9</v>
      </c>
      <c r="E35" s="12">
        <f t="shared" si="0"/>
        <v>15.461820000000001</v>
      </c>
    </row>
    <row r="36" spans="1:5" ht="23.25">
      <c r="A36" s="31">
        <v>3</v>
      </c>
      <c r="B36" s="34" t="s">
        <v>19</v>
      </c>
      <c r="C36" s="27">
        <f>SUM(C37:C39)</f>
        <v>0</v>
      </c>
      <c r="D36" s="7">
        <f>D34</f>
        <v>780.9</v>
      </c>
      <c r="E36" s="40">
        <f t="shared" si="0"/>
        <v>0</v>
      </c>
    </row>
    <row r="37" spans="1:5" ht="15">
      <c r="A37" s="30">
        <v>3.1</v>
      </c>
      <c r="B37" s="36" t="s">
        <v>20</v>
      </c>
      <c r="C37" s="28"/>
      <c r="D37" s="7">
        <f>D34</f>
        <v>780.9</v>
      </c>
      <c r="E37" s="12">
        <f t="shared" si="0"/>
        <v>0</v>
      </c>
    </row>
    <row r="38" spans="1:5" ht="15">
      <c r="A38" s="30">
        <v>3.2</v>
      </c>
      <c r="B38" s="36" t="s">
        <v>21</v>
      </c>
      <c r="C38" s="28"/>
      <c r="D38" s="7">
        <f>D35</f>
        <v>780.9</v>
      </c>
      <c r="E38" s="12">
        <f t="shared" si="0"/>
        <v>0</v>
      </c>
    </row>
    <row r="39" spans="1:5" ht="15">
      <c r="A39" s="30">
        <v>3.3</v>
      </c>
      <c r="B39" s="36" t="s">
        <v>22</v>
      </c>
      <c r="C39" s="28"/>
      <c r="D39" s="7">
        <f>D38</f>
        <v>780.9</v>
      </c>
      <c r="E39" s="12">
        <f t="shared" si="0"/>
        <v>0</v>
      </c>
    </row>
    <row r="40" spans="1:5" ht="23.25">
      <c r="A40" s="31">
        <v>4</v>
      </c>
      <c r="B40" s="34" t="s">
        <v>23</v>
      </c>
      <c r="C40" s="27">
        <f>SUM(C41:C47)</f>
        <v>2.8262796199999998</v>
      </c>
      <c r="D40" s="7">
        <f>D39</f>
        <v>780.9</v>
      </c>
      <c r="E40" s="40">
        <f t="shared" si="0"/>
        <v>2207.0417552579997</v>
      </c>
    </row>
    <row r="41" spans="1:5" ht="23.25">
      <c r="A41" s="30">
        <v>4.1</v>
      </c>
      <c r="B41" s="36" t="s">
        <v>41</v>
      </c>
      <c r="C41" s="28">
        <v>1.8294</v>
      </c>
      <c r="D41" s="7">
        <f>D39</f>
        <v>780.9</v>
      </c>
      <c r="E41" s="12">
        <f t="shared" si="0"/>
        <v>1428.57846</v>
      </c>
    </row>
    <row r="42" spans="1:5" ht="15">
      <c r="A42" s="30">
        <v>4.2</v>
      </c>
      <c r="B42" s="36" t="s">
        <v>115</v>
      </c>
      <c r="C42" s="28">
        <f>C41*0.202</f>
        <v>0.3695388</v>
      </c>
      <c r="D42" s="7">
        <f>D39</f>
        <v>780.9</v>
      </c>
      <c r="E42" s="12">
        <f t="shared" si="0"/>
        <v>288.57284892</v>
      </c>
    </row>
    <row r="43" spans="1:5" ht="15">
      <c r="A43" s="30">
        <v>4.3</v>
      </c>
      <c r="B43" s="36" t="s">
        <v>24</v>
      </c>
      <c r="C43" s="28">
        <f>(C41+C42)*0.15</f>
        <v>0.32984082</v>
      </c>
      <c r="D43" s="7">
        <f>D39</f>
        <v>780.9</v>
      </c>
      <c r="E43" s="12">
        <f t="shared" si="0"/>
        <v>257.57269633799996</v>
      </c>
    </row>
    <row r="44" spans="1:5" ht="15">
      <c r="A44" s="30">
        <v>4.4</v>
      </c>
      <c r="B44" s="36" t="s">
        <v>139</v>
      </c>
      <c r="C44" s="28">
        <v>0.0157</v>
      </c>
      <c r="D44" s="7">
        <f>D41</f>
        <v>780.9</v>
      </c>
      <c r="E44" s="12">
        <f t="shared" si="0"/>
        <v>12.260129999999998</v>
      </c>
    </row>
    <row r="45" spans="1:5" ht="15">
      <c r="A45" s="30">
        <v>4.5</v>
      </c>
      <c r="B45" s="36" t="s">
        <v>25</v>
      </c>
      <c r="C45" s="28">
        <v>0.0036000000000000003</v>
      </c>
      <c r="D45" s="7">
        <f>D43</f>
        <v>780.9</v>
      </c>
      <c r="E45" s="12">
        <f t="shared" si="0"/>
        <v>2.81124</v>
      </c>
    </row>
    <row r="46" spans="1:5" ht="15">
      <c r="A46" s="30">
        <v>4.6</v>
      </c>
      <c r="B46" s="36" t="s">
        <v>26</v>
      </c>
      <c r="C46" s="28">
        <v>0.083</v>
      </c>
      <c r="D46" s="7">
        <f>D43</f>
        <v>780.9</v>
      </c>
      <c r="E46" s="12">
        <f t="shared" si="0"/>
        <v>64.8147</v>
      </c>
    </row>
    <row r="47" spans="1:5" ht="15">
      <c r="A47" s="30">
        <v>4.7</v>
      </c>
      <c r="B47" s="36" t="s">
        <v>42</v>
      </c>
      <c r="C47" s="28">
        <v>0.1952</v>
      </c>
      <c r="D47" s="7">
        <f>D43</f>
        <v>780.9</v>
      </c>
      <c r="E47" s="12">
        <f t="shared" si="0"/>
        <v>152.43168</v>
      </c>
    </row>
    <row r="48" spans="1:5" ht="15">
      <c r="A48" s="31">
        <v>5</v>
      </c>
      <c r="B48" s="34" t="s">
        <v>27</v>
      </c>
      <c r="C48" s="27">
        <f>SUM(C49:C52)</f>
        <v>1.1244524</v>
      </c>
      <c r="D48" s="7">
        <f>D43</f>
        <v>780.9</v>
      </c>
      <c r="E48" s="40">
        <f t="shared" si="0"/>
        <v>878.08487916</v>
      </c>
    </row>
    <row r="49" spans="1:5" ht="23.25">
      <c r="A49" s="30">
        <v>5.1</v>
      </c>
      <c r="B49" s="36" t="s">
        <v>43</v>
      </c>
      <c r="C49" s="28">
        <v>0.5562</v>
      </c>
      <c r="D49" s="7">
        <f>D44</f>
        <v>780.9</v>
      </c>
      <c r="E49" s="12">
        <f t="shared" si="0"/>
        <v>434.33658</v>
      </c>
    </row>
    <row r="50" spans="1:5" ht="15">
      <c r="A50" s="30">
        <v>5.2</v>
      </c>
      <c r="B50" s="36" t="s">
        <v>115</v>
      </c>
      <c r="C50" s="28">
        <f>C49*0.202</f>
        <v>0.11235240000000002</v>
      </c>
      <c r="D50" s="7">
        <f>D44</f>
        <v>780.9</v>
      </c>
      <c r="E50" s="12">
        <f t="shared" si="0"/>
        <v>87.73598916000002</v>
      </c>
    </row>
    <row r="51" spans="1:5" ht="15">
      <c r="A51" s="30">
        <v>5.3</v>
      </c>
      <c r="B51" s="36" t="s">
        <v>28</v>
      </c>
      <c r="C51" s="28">
        <v>0.1815</v>
      </c>
      <c r="D51" s="7">
        <f>D44</f>
        <v>780.9</v>
      </c>
      <c r="E51" s="12">
        <f t="shared" si="0"/>
        <v>141.73335</v>
      </c>
    </row>
    <row r="52" spans="1:5" ht="15">
      <c r="A52" s="30">
        <v>5.4</v>
      </c>
      <c r="B52" s="36" t="s">
        <v>29</v>
      </c>
      <c r="C52" s="28">
        <v>0.2744</v>
      </c>
      <c r="D52" s="7">
        <f>D45</f>
        <v>780.9</v>
      </c>
      <c r="E52" s="12">
        <f t="shared" si="0"/>
        <v>214.27895999999998</v>
      </c>
    </row>
    <row r="53" spans="1:5" ht="15">
      <c r="A53" s="31">
        <v>6</v>
      </c>
      <c r="B53" s="34" t="s">
        <v>44</v>
      </c>
      <c r="C53" s="27">
        <f>C61*18.5%</f>
        <v>2.08495</v>
      </c>
      <c r="D53" s="7">
        <f>D43</f>
        <v>780.9</v>
      </c>
      <c r="E53" s="40">
        <f t="shared" si="0"/>
        <v>1628.137455</v>
      </c>
    </row>
    <row r="54" spans="1:5" ht="15">
      <c r="A54" s="35">
        <v>6.1</v>
      </c>
      <c r="B54" s="34" t="s">
        <v>117</v>
      </c>
      <c r="C54" s="27">
        <f>C61*9.85%</f>
        <v>1.1100949999999998</v>
      </c>
      <c r="D54" s="7">
        <f>D43</f>
        <v>780.9</v>
      </c>
      <c r="E54" s="40">
        <f t="shared" si="0"/>
        <v>866.8731854999999</v>
      </c>
    </row>
    <row r="55" spans="1:5" ht="15">
      <c r="A55" s="31">
        <v>7</v>
      </c>
      <c r="B55" s="34" t="s">
        <v>30</v>
      </c>
      <c r="C55" s="27">
        <v>0.009</v>
      </c>
      <c r="D55" s="7">
        <f>D43</f>
        <v>780.9</v>
      </c>
      <c r="E55" s="40">
        <f t="shared" si="0"/>
        <v>7.028099999999999</v>
      </c>
    </row>
    <row r="56" spans="1:5" ht="15">
      <c r="A56" s="31">
        <v>8</v>
      </c>
      <c r="B56" s="34" t="s">
        <v>31</v>
      </c>
      <c r="C56" s="29">
        <f>C55+C53+C48+C40+C36+C22+C11</f>
        <v>10.542565419999999</v>
      </c>
      <c r="D56" s="7">
        <f>D44</f>
        <v>780.9</v>
      </c>
      <c r="E56" s="40">
        <f t="shared" si="0"/>
        <v>8232.689336477999</v>
      </c>
    </row>
    <row r="57" spans="1:5" ht="15">
      <c r="A57" s="38">
        <v>9</v>
      </c>
      <c r="B57" s="36" t="s">
        <v>32</v>
      </c>
      <c r="C57" s="28">
        <v>0.6326</v>
      </c>
      <c r="D57" s="7">
        <f>D45</f>
        <v>780.9</v>
      </c>
      <c r="E57" s="12">
        <f t="shared" si="0"/>
        <v>493.99734</v>
      </c>
    </row>
    <row r="58" spans="1:5" ht="15">
      <c r="A58" s="38">
        <v>10</v>
      </c>
      <c r="B58" s="36" t="s">
        <v>45</v>
      </c>
      <c r="C58" s="28">
        <v>0.0948</v>
      </c>
      <c r="D58" s="7">
        <f>D48</f>
        <v>780.9</v>
      </c>
      <c r="E58" s="12">
        <f>C58*D58+0.02</f>
        <v>74.04932</v>
      </c>
    </row>
    <row r="59" spans="1:5" ht="15">
      <c r="A59" s="31">
        <v>11</v>
      </c>
      <c r="B59" s="54" t="s">
        <v>33</v>
      </c>
      <c r="C59" s="27">
        <f>C56+C57+C58</f>
        <v>11.269965419999998</v>
      </c>
      <c r="D59" s="7">
        <f>D48</f>
        <v>780.9</v>
      </c>
      <c r="E59" s="40">
        <f>E56+E57+E58</f>
        <v>8800.735996477999</v>
      </c>
    </row>
    <row r="60" ht="15">
      <c r="C60" s="58"/>
    </row>
    <row r="61" ht="15">
      <c r="C61" s="59">
        <v>11.27</v>
      </c>
    </row>
    <row r="62" spans="1:5" ht="30.75" customHeight="1" thickBot="1">
      <c r="A62" s="122" t="s">
        <v>140</v>
      </c>
      <c r="B62" s="123"/>
      <c r="C62" s="123"/>
      <c r="D62" s="123"/>
      <c r="E62" s="123"/>
    </row>
    <row r="64" spans="1:5" ht="15">
      <c r="A64" s="124" t="s">
        <v>119</v>
      </c>
      <c r="B64" s="124"/>
      <c r="C64" s="124"/>
      <c r="D64" s="124"/>
      <c r="E64" s="124"/>
    </row>
    <row r="66" spans="1:5" ht="15">
      <c r="A66" s="134" t="s">
        <v>1</v>
      </c>
      <c r="B66" s="134"/>
      <c r="C66" s="20"/>
      <c r="D66" s="20"/>
      <c r="E66" s="21">
        <v>780.9</v>
      </c>
    </row>
    <row r="67" spans="1:5" ht="15">
      <c r="A67" s="134" t="s">
        <v>2</v>
      </c>
      <c r="B67" s="134"/>
      <c r="C67" s="20"/>
      <c r="D67" s="20"/>
      <c r="E67" s="21">
        <v>11.27</v>
      </c>
    </row>
    <row r="68" spans="1:5" ht="15">
      <c r="A68" s="135" t="s">
        <v>148</v>
      </c>
      <c r="B68" s="136"/>
      <c r="C68" s="20"/>
      <c r="D68" s="20"/>
      <c r="E68" s="24">
        <f>E66*E67</f>
        <v>8800.742999999999</v>
      </c>
    </row>
    <row r="69" spans="1:5" ht="42.75" customHeight="1">
      <c r="A69" s="22" t="s">
        <v>35</v>
      </c>
      <c r="B69" s="23" t="s">
        <v>3</v>
      </c>
      <c r="C69" s="133" t="s">
        <v>34</v>
      </c>
      <c r="D69" s="133"/>
      <c r="E69" s="133"/>
    </row>
    <row r="70" spans="1:5" ht="23.25">
      <c r="A70" s="33">
        <v>1</v>
      </c>
      <c r="B70" s="34" t="s">
        <v>36</v>
      </c>
      <c r="C70" s="27">
        <f>SUM(C73:C80)</f>
        <v>2.8056694</v>
      </c>
      <c r="D70" s="7">
        <v>780.9</v>
      </c>
      <c r="E70" s="40">
        <f>C70*D70</f>
        <v>2190.94723446</v>
      </c>
    </row>
    <row r="71" spans="1:5" ht="15">
      <c r="A71" s="45"/>
      <c r="B71" s="46" t="s">
        <v>4</v>
      </c>
      <c r="C71" s="47"/>
      <c r="D71" s="7">
        <f>E66</f>
        <v>780.9</v>
      </c>
      <c r="E71" s="12">
        <f aca="true" t="shared" si="1" ref="E71:E115">C71*D71</f>
        <v>0</v>
      </c>
    </row>
    <row r="72" spans="1:5" ht="15">
      <c r="A72" s="3">
        <v>1.1</v>
      </c>
      <c r="B72" s="4" t="s">
        <v>37</v>
      </c>
      <c r="C72" s="5">
        <f>C73+C74</f>
        <v>2.0647</v>
      </c>
      <c r="D72" s="7">
        <f>E66</f>
        <v>780.9</v>
      </c>
      <c r="E72" s="12">
        <f t="shared" si="1"/>
        <v>1612.3242300000002</v>
      </c>
    </row>
    <row r="73" spans="1:5" ht="15">
      <c r="A73" s="2"/>
      <c r="B73" s="4" t="s">
        <v>5</v>
      </c>
      <c r="C73" s="6">
        <v>2.0647</v>
      </c>
      <c r="D73" s="7">
        <f>E66</f>
        <v>780.9</v>
      </c>
      <c r="E73" s="12">
        <f t="shared" si="1"/>
        <v>1612.3242300000002</v>
      </c>
    </row>
    <row r="74" spans="1:5" ht="15">
      <c r="A74" s="2"/>
      <c r="B74" s="4" t="s">
        <v>6</v>
      </c>
      <c r="C74" s="6"/>
      <c r="D74" s="7">
        <f>E66</f>
        <v>780.9</v>
      </c>
      <c r="E74" s="12">
        <f t="shared" si="1"/>
        <v>0</v>
      </c>
    </row>
    <row r="75" spans="1:5" ht="15">
      <c r="A75" s="2">
        <v>1.2</v>
      </c>
      <c r="B75" s="4" t="s">
        <v>115</v>
      </c>
      <c r="C75" s="6">
        <f>(C73+C74)*0.202</f>
        <v>0.4170694000000001</v>
      </c>
      <c r="D75" s="7">
        <f>E66</f>
        <v>780.9</v>
      </c>
      <c r="E75" s="12">
        <f t="shared" si="1"/>
        <v>325.68949446000005</v>
      </c>
    </row>
    <row r="76" spans="1:5" ht="23.25">
      <c r="A76" s="2">
        <v>1.3</v>
      </c>
      <c r="B76" s="4" t="s">
        <v>134</v>
      </c>
      <c r="C76" s="6">
        <v>0.0302</v>
      </c>
      <c r="D76" s="7">
        <f>E66</f>
        <v>780.9</v>
      </c>
      <c r="E76" s="12">
        <f t="shared" si="1"/>
        <v>23.58318</v>
      </c>
    </row>
    <row r="77" spans="1:5" ht="15">
      <c r="A77" s="2">
        <v>1.4</v>
      </c>
      <c r="B77" s="36" t="s">
        <v>7</v>
      </c>
      <c r="C77" s="28"/>
      <c r="D77" s="7">
        <f>E66</f>
        <v>780.9</v>
      </c>
      <c r="E77" s="12">
        <f t="shared" si="1"/>
        <v>0</v>
      </c>
    </row>
    <row r="78" spans="1:5" ht="15">
      <c r="A78" s="2">
        <v>1.5</v>
      </c>
      <c r="B78" s="36" t="s">
        <v>8</v>
      </c>
      <c r="C78" s="28">
        <v>0.0821</v>
      </c>
      <c r="D78" s="7">
        <f>E66</f>
        <v>780.9</v>
      </c>
      <c r="E78" s="12">
        <f t="shared" si="1"/>
        <v>64.11189</v>
      </c>
    </row>
    <row r="79" spans="1:5" ht="15">
      <c r="A79" s="2">
        <v>1.6</v>
      </c>
      <c r="B79" s="36" t="s">
        <v>135</v>
      </c>
      <c r="C79" s="28">
        <v>0.1846</v>
      </c>
      <c r="D79" s="7">
        <f>E66</f>
        <v>780.9</v>
      </c>
      <c r="E79" s="12">
        <f t="shared" si="1"/>
        <v>144.15413999999998</v>
      </c>
    </row>
    <row r="80" spans="1:5" ht="15">
      <c r="A80" s="2">
        <v>1.7</v>
      </c>
      <c r="B80" s="36" t="s">
        <v>136</v>
      </c>
      <c r="C80" s="48">
        <v>0.027</v>
      </c>
      <c r="D80" s="7">
        <f>E66</f>
        <v>780.9</v>
      </c>
      <c r="E80" s="12">
        <f t="shared" si="1"/>
        <v>21.0843</v>
      </c>
    </row>
    <row r="81" spans="1:5" ht="15">
      <c r="A81" s="31">
        <v>2</v>
      </c>
      <c r="B81" s="34" t="s">
        <v>9</v>
      </c>
      <c r="C81" s="27">
        <f>SUM(C82:C93)</f>
        <v>1.9616</v>
      </c>
      <c r="D81" s="7">
        <f>E66</f>
        <v>780.9</v>
      </c>
      <c r="E81" s="40">
        <f t="shared" si="1"/>
        <v>1531.81344</v>
      </c>
    </row>
    <row r="82" spans="1:5" ht="15">
      <c r="A82" s="30">
        <v>2.1</v>
      </c>
      <c r="B82" s="36" t="s">
        <v>10</v>
      </c>
      <c r="C82" s="28">
        <v>0.7985</v>
      </c>
      <c r="D82" s="7">
        <f>E66</f>
        <v>780.9</v>
      </c>
      <c r="E82" s="12">
        <f t="shared" si="1"/>
        <v>623.54865</v>
      </c>
    </row>
    <row r="83" spans="1:5" ht="15">
      <c r="A83" s="30">
        <v>2.2</v>
      </c>
      <c r="B83" s="36" t="s">
        <v>11</v>
      </c>
      <c r="C83" s="28">
        <v>0.3804</v>
      </c>
      <c r="D83" s="7">
        <f>E66</f>
        <v>780.9</v>
      </c>
      <c r="E83" s="12">
        <f t="shared" si="1"/>
        <v>297.05436000000003</v>
      </c>
    </row>
    <row r="84" spans="1:5" ht="23.25">
      <c r="A84" s="30">
        <v>2.3</v>
      </c>
      <c r="B84" s="36" t="s">
        <v>38</v>
      </c>
      <c r="C84" s="28">
        <v>0.0213</v>
      </c>
      <c r="D84" s="7">
        <f>E66</f>
        <v>780.9</v>
      </c>
      <c r="E84" s="12">
        <f t="shared" si="1"/>
        <v>16.63317</v>
      </c>
    </row>
    <row r="85" spans="1:5" ht="15">
      <c r="A85" s="30">
        <v>2.4</v>
      </c>
      <c r="B85" s="36" t="s">
        <v>13</v>
      </c>
      <c r="C85" s="28">
        <v>0.28</v>
      </c>
      <c r="D85" s="7">
        <f>E66</f>
        <v>780.9</v>
      </c>
      <c r="E85" s="12">
        <f t="shared" si="1"/>
        <v>218.65200000000002</v>
      </c>
    </row>
    <row r="86" spans="1:5" ht="15">
      <c r="A86" s="30">
        <v>2.5</v>
      </c>
      <c r="B86" s="36" t="s">
        <v>39</v>
      </c>
      <c r="C86" s="28">
        <v>0.1254</v>
      </c>
      <c r="D86" s="11">
        <f>E66</f>
        <v>780.9</v>
      </c>
      <c r="E86" s="12">
        <f t="shared" si="1"/>
        <v>97.92486000000001</v>
      </c>
    </row>
    <row r="87" spans="1:5" ht="23.25">
      <c r="A87" s="30">
        <v>2.6</v>
      </c>
      <c r="B87" s="36" t="s">
        <v>14</v>
      </c>
      <c r="C87" s="28">
        <v>0.009</v>
      </c>
      <c r="D87" s="7">
        <f>E66</f>
        <v>780.9</v>
      </c>
      <c r="E87" s="12">
        <f t="shared" si="1"/>
        <v>7.028099999999999</v>
      </c>
    </row>
    <row r="88" spans="1:5" ht="15">
      <c r="A88" s="30">
        <v>2.7</v>
      </c>
      <c r="B88" s="36" t="s">
        <v>137</v>
      </c>
      <c r="C88" s="28">
        <v>0.1996</v>
      </c>
      <c r="D88" s="7">
        <f>D87</f>
        <v>780.9</v>
      </c>
      <c r="E88" s="12">
        <f t="shared" si="1"/>
        <v>155.86764</v>
      </c>
    </row>
    <row r="89" spans="1:5" ht="15">
      <c r="A89" s="30">
        <v>2.8</v>
      </c>
      <c r="B89" s="36" t="s">
        <v>15</v>
      </c>
      <c r="C89" s="28">
        <v>0.038</v>
      </c>
      <c r="D89" s="7">
        <f>D88</f>
        <v>780.9</v>
      </c>
      <c r="E89" s="12">
        <f t="shared" si="1"/>
        <v>29.6742</v>
      </c>
    </row>
    <row r="90" spans="1:5" ht="15">
      <c r="A90" s="37" t="s">
        <v>150</v>
      </c>
      <c r="B90" s="36" t="s">
        <v>16</v>
      </c>
      <c r="C90" s="28">
        <v>0.0144</v>
      </c>
      <c r="D90" s="7">
        <f>D88</f>
        <v>780.9</v>
      </c>
      <c r="E90" s="12">
        <f t="shared" si="1"/>
        <v>11.244959999999999</v>
      </c>
    </row>
    <row r="91" spans="1:5" ht="15">
      <c r="A91" s="89">
        <v>2.1</v>
      </c>
      <c r="B91" s="36" t="s">
        <v>17</v>
      </c>
      <c r="C91" s="28">
        <v>0.0262</v>
      </c>
      <c r="D91" s="7">
        <f>D88</f>
        <v>780.9</v>
      </c>
      <c r="E91" s="12">
        <f t="shared" si="1"/>
        <v>20.45958</v>
      </c>
    </row>
    <row r="92" spans="1:5" ht="15">
      <c r="A92" s="30">
        <v>2.11</v>
      </c>
      <c r="B92" s="36" t="s">
        <v>18</v>
      </c>
      <c r="C92" s="28">
        <v>0.049</v>
      </c>
      <c r="D92" s="7">
        <f>D89</f>
        <v>780.9</v>
      </c>
      <c r="E92" s="12">
        <f t="shared" si="1"/>
        <v>38.2641</v>
      </c>
    </row>
    <row r="93" spans="1:5" ht="23.25">
      <c r="A93" s="30">
        <v>2.12</v>
      </c>
      <c r="B93" s="36" t="s">
        <v>138</v>
      </c>
      <c r="C93" s="28">
        <v>0.0198</v>
      </c>
      <c r="D93" s="7">
        <f>D92</f>
        <v>780.9</v>
      </c>
      <c r="E93" s="12">
        <f t="shared" si="1"/>
        <v>15.461820000000001</v>
      </c>
    </row>
    <row r="94" spans="1:5" ht="23.25">
      <c r="A94" s="31">
        <v>3</v>
      </c>
      <c r="B94" s="34" t="s">
        <v>19</v>
      </c>
      <c r="C94" s="27">
        <f>SUM(C95:C97)</f>
        <v>0</v>
      </c>
      <c r="D94" s="7">
        <f>D92</f>
        <v>780.9</v>
      </c>
      <c r="E94" s="40">
        <f t="shared" si="1"/>
        <v>0</v>
      </c>
    </row>
    <row r="95" spans="1:5" ht="15">
      <c r="A95" s="30">
        <v>3.1</v>
      </c>
      <c r="B95" s="36" t="s">
        <v>20</v>
      </c>
      <c r="C95" s="28"/>
      <c r="D95" s="7">
        <f>D92</f>
        <v>780.9</v>
      </c>
      <c r="E95" s="12">
        <f t="shared" si="1"/>
        <v>0</v>
      </c>
    </row>
    <row r="96" spans="1:5" ht="15">
      <c r="A96" s="30">
        <v>3.2</v>
      </c>
      <c r="B96" s="36" t="s">
        <v>21</v>
      </c>
      <c r="C96" s="28"/>
      <c r="D96" s="7">
        <f>D93</f>
        <v>780.9</v>
      </c>
      <c r="E96" s="12">
        <f t="shared" si="1"/>
        <v>0</v>
      </c>
    </row>
    <row r="97" spans="1:5" ht="15">
      <c r="A97" s="30">
        <v>3.3</v>
      </c>
      <c r="B97" s="36" t="s">
        <v>22</v>
      </c>
      <c r="C97" s="28"/>
      <c r="D97" s="7">
        <f>D96</f>
        <v>780.9</v>
      </c>
      <c r="E97" s="12">
        <f t="shared" si="1"/>
        <v>0</v>
      </c>
    </row>
    <row r="98" spans="1:5" ht="23.25">
      <c r="A98" s="31">
        <v>4</v>
      </c>
      <c r="B98" s="34" t="s">
        <v>23</v>
      </c>
      <c r="C98" s="27">
        <f>SUM(C99:C105)</f>
        <v>2.9745</v>
      </c>
      <c r="D98" s="7">
        <f>D97</f>
        <v>780.9</v>
      </c>
      <c r="E98" s="40">
        <f t="shared" si="1"/>
        <v>2322.78705</v>
      </c>
    </row>
    <row r="99" spans="1:5" ht="23.25">
      <c r="A99" s="30">
        <v>4.1</v>
      </c>
      <c r="B99" s="36" t="s">
        <v>41</v>
      </c>
      <c r="C99" s="28">
        <v>1.9848</v>
      </c>
      <c r="D99" s="7">
        <f>D97</f>
        <v>780.9</v>
      </c>
      <c r="E99" s="12">
        <f t="shared" si="1"/>
        <v>1549.93032</v>
      </c>
    </row>
    <row r="100" spans="1:5" ht="15">
      <c r="A100" s="30">
        <v>4.2</v>
      </c>
      <c r="B100" s="36" t="s">
        <v>115</v>
      </c>
      <c r="C100" s="28">
        <v>0.4009</v>
      </c>
      <c r="D100" s="7">
        <f>D97</f>
        <v>780.9</v>
      </c>
      <c r="E100" s="12">
        <f t="shared" si="1"/>
        <v>313.06280999999996</v>
      </c>
    </row>
    <row r="101" spans="1:5" ht="15">
      <c r="A101" s="30">
        <v>4.3</v>
      </c>
      <c r="B101" s="36" t="s">
        <v>24</v>
      </c>
      <c r="C101" s="28">
        <v>0.2753</v>
      </c>
      <c r="D101" s="7">
        <f>D97</f>
        <v>780.9</v>
      </c>
      <c r="E101" s="12">
        <f t="shared" si="1"/>
        <v>214.98176999999998</v>
      </c>
    </row>
    <row r="102" spans="1:6" ht="15">
      <c r="A102" s="30">
        <v>4.4</v>
      </c>
      <c r="B102" s="36" t="s">
        <v>139</v>
      </c>
      <c r="C102" s="28">
        <v>0.0383</v>
      </c>
      <c r="D102" s="7">
        <f>D99</f>
        <v>780.9</v>
      </c>
      <c r="E102" s="12">
        <f t="shared" si="1"/>
        <v>29.90847</v>
      </c>
      <c r="F102" s="101"/>
    </row>
    <row r="103" spans="1:5" ht="15">
      <c r="A103" s="30">
        <v>4.5</v>
      </c>
      <c r="B103" s="36" t="s">
        <v>25</v>
      </c>
      <c r="C103" s="28">
        <v>0.0012</v>
      </c>
      <c r="D103" s="7">
        <f>D101</f>
        <v>780.9</v>
      </c>
      <c r="E103" s="12">
        <f t="shared" si="1"/>
        <v>0.9370799999999999</v>
      </c>
    </row>
    <row r="104" spans="1:5" ht="15">
      <c r="A104" s="30">
        <v>4.6</v>
      </c>
      <c r="B104" s="36" t="s">
        <v>26</v>
      </c>
      <c r="C104" s="28">
        <v>0.0819</v>
      </c>
      <c r="D104" s="7">
        <f>D101</f>
        <v>780.9</v>
      </c>
      <c r="E104" s="12">
        <f t="shared" si="1"/>
        <v>63.955709999999996</v>
      </c>
    </row>
    <row r="105" spans="1:5" ht="15">
      <c r="A105" s="30">
        <v>4.7</v>
      </c>
      <c r="B105" s="36" t="s">
        <v>42</v>
      </c>
      <c r="C105" s="28">
        <v>0.1921</v>
      </c>
      <c r="D105" s="7">
        <f>D101</f>
        <v>780.9</v>
      </c>
      <c r="E105" s="12">
        <f t="shared" si="1"/>
        <v>150.01089</v>
      </c>
    </row>
    <row r="106" spans="1:5" ht="15">
      <c r="A106" s="31">
        <v>5</v>
      </c>
      <c r="B106" s="34" t="s">
        <v>27</v>
      </c>
      <c r="C106" s="27">
        <f>SUM(C107:C110)</f>
        <v>1.1439000000000001</v>
      </c>
      <c r="D106" s="7">
        <f>D101</f>
        <v>780.9</v>
      </c>
      <c r="E106" s="40">
        <f t="shared" si="1"/>
        <v>893.27151</v>
      </c>
    </row>
    <row r="107" spans="1:5" ht="23.25">
      <c r="A107" s="30">
        <v>5.1</v>
      </c>
      <c r="B107" s="36" t="s">
        <v>43</v>
      </c>
      <c r="C107" s="28">
        <v>0.5794</v>
      </c>
      <c r="D107" s="7">
        <f>D102</f>
        <v>780.9</v>
      </c>
      <c r="E107" s="12">
        <f t="shared" si="1"/>
        <v>452.45346</v>
      </c>
    </row>
    <row r="108" spans="1:5" ht="15">
      <c r="A108" s="30">
        <v>5.2</v>
      </c>
      <c r="B108" s="36" t="s">
        <v>115</v>
      </c>
      <c r="C108" s="28">
        <v>0.117</v>
      </c>
      <c r="D108" s="7">
        <f>D102</f>
        <v>780.9</v>
      </c>
      <c r="E108" s="12">
        <f t="shared" si="1"/>
        <v>91.3653</v>
      </c>
    </row>
    <row r="109" spans="1:5" ht="15">
      <c r="A109" s="30">
        <v>5.3</v>
      </c>
      <c r="B109" s="36" t="s">
        <v>28</v>
      </c>
      <c r="C109" s="28">
        <v>0.1618</v>
      </c>
      <c r="D109" s="7">
        <f>D102</f>
        <v>780.9</v>
      </c>
      <c r="E109" s="12">
        <f t="shared" si="1"/>
        <v>126.34962</v>
      </c>
    </row>
    <row r="110" spans="1:5" ht="15">
      <c r="A110" s="30">
        <v>5.4</v>
      </c>
      <c r="B110" s="36" t="s">
        <v>29</v>
      </c>
      <c r="C110" s="28">
        <v>0.2857</v>
      </c>
      <c r="D110" s="7">
        <f>D103</f>
        <v>780.9</v>
      </c>
      <c r="E110" s="12">
        <f t="shared" si="1"/>
        <v>223.10313</v>
      </c>
    </row>
    <row r="111" spans="1:5" ht="15">
      <c r="A111" s="31">
        <v>6</v>
      </c>
      <c r="B111" s="34" t="s">
        <v>44</v>
      </c>
      <c r="C111" s="27">
        <v>2.1347</v>
      </c>
      <c r="D111" s="7">
        <f>D101</f>
        <v>780.9</v>
      </c>
      <c r="E111" s="40">
        <f t="shared" si="1"/>
        <v>1666.98723</v>
      </c>
    </row>
    <row r="112" spans="1:5" ht="15">
      <c r="A112" s="35">
        <v>6.1</v>
      </c>
      <c r="B112" s="34" t="s">
        <v>117</v>
      </c>
      <c r="C112" s="27">
        <f>C119*9.85%</f>
        <v>1.1100949999999998</v>
      </c>
      <c r="D112" s="7">
        <f>D101</f>
        <v>780.9</v>
      </c>
      <c r="E112" s="40">
        <f t="shared" si="1"/>
        <v>866.8731854999999</v>
      </c>
    </row>
    <row r="113" spans="1:5" ht="15">
      <c r="A113" s="31">
        <v>7</v>
      </c>
      <c r="B113" s="34" t="s">
        <v>30</v>
      </c>
      <c r="C113" s="27">
        <v>0.009</v>
      </c>
      <c r="D113" s="7">
        <f>D101</f>
        <v>780.9</v>
      </c>
      <c r="E113" s="40">
        <f t="shared" si="1"/>
        <v>7.028099999999999</v>
      </c>
    </row>
    <row r="114" spans="1:5" ht="15">
      <c r="A114" s="31">
        <v>8</v>
      </c>
      <c r="B114" s="34" t="s">
        <v>31</v>
      </c>
      <c r="C114" s="29">
        <f>C113+C111+C106+C98+C94+C81+C70</f>
        <v>11.0293694</v>
      </c>
      <c r="D114" s="7">
        <f>D102</f>
        <v>780.9</v>
      </c>
      <c r="E114" s="40">
        <f t="shared" si="1"/>
        <v>8612.83456446</v>
      </c>
    </row>
    <row r="115" spans="1:5" ht="15">
      <c r="A115" s="38">
        <v>9</v>
      </c>
      <c r="B115" s="36" t="s">
        <v>32</v>
      </c>
      <c r="C115" s="28">
        <v>0.1152</v>
      </c>
      <c r="D115" s="7">
        <f>D103</f>
        <v>780.9</v>
      </c>
      <c r="E115" s="12">
        <f t="shared" si="1"/>
        <v>89.95967999999999</v>
      </c>
    </row>
    <row r="116" spans="1:5" ht="15">
      <c r="A116" s="38">
        <v>10</v>
      </c>
      <c r="B116" s="36" t="s">
        <v>45</v>
      </c>
      <c r="C116" s="51">
        <v>0.1254</v>
      </c>
      <c r="D116" s="7">
        <f>D106</f>
        <v>780.9</v>
      </c>
      <c r="E116" s="12">
        <f>C116*D116+0.02</f>
        <v>97.94486</v>
      </c>
    </row>
    <row r="117" spans="1:5" ht="15">
      <c r="A117" s="31">
        <v>11</v>
      </c>
      <c r="B117" s="54" t="s">
        <v>33</v>
      </c>
      <c r="C117" s="27">
        <f>C114+C115+C116</f>
        <v>11.2699694</v>
      </c>
      <c r="D117" s="7">
        <f>D106</f>
        <v>780.9</v>
      </c>
      <c r="E117" s="40">
        <f>E114+E115+E116</f>
        <v>8800.739104459999</v>
      </c>
    </row>
    <row r="118" ht="15">
      <c r="C118" s="94"/>
    </row>
    <row r="119" ht="15">
      <c r="C119" s="91">
        <v>11.27</v>
      </c>
    </row>
    <row r="121" spans="2:5" ht="15">
      <c r="B121" t="s">
        <v>160</v>
      </c>
      <c r="E121" s="110" t="s">
        <v>161</v>
      </c>
    </row>
  </sheetData>
  <sheetProtection/>
  <mergeCells count="13">
    <mergeCell ref="A8:B8"/>
    <mergeCell ref="A9:B9"/>
    <mergeCell ref="C10:E10"/>
    <mergeCell ref="C69:E69"/>
    <mergeCell ref="A64:E64"/>
    <mergeCell ref="A66:B66"/>
    <mergeCell ref="A67:B67"/>
    <mergeCell ref="A68:B68"/>
    <mergeCell ref="A1:E1"/>
    <mergeCell ref="A3:E3"/>
    <mergeCell ref="A5:E5"/>
    <mergeCell ref="A7:B7"/>
    <mergeCell ref="A62:E62"/>
  </mergeCells>
  <hyperlinks>
    <hyperlink ref="A3:E3" location="ГЛАВНАЯ!A1" display="Вернуться на главную страницу к списку домов"/>
  </hyperlink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35"/>
  <sheetViews>
    <sheetView view="pageLayout" workbookViewId="0" topLeftCell="A1">
      <selection activeCell="A2" sqref="A2:E2"/>
    </sheetView>
  </sheetViews>
  <sheetFormatPr defaultColWidth="9.140625" defaultRowHeight="15"/>
  <cols>
    <col min="1" max="1" width="16.140625" style="0" customWidth="1"/>
    <col min="2" max="2" width="41.140625" style="0" customWidth="1"/>
    <col min="3" max="3" width="12.421875" style="0" hidden="1" customWidth="1"/>
    <col min="4" max="4" width="17.00390625" style="0" hidden="1" customWidth="1"/>
    <col min="5" max="5" width="24.140625" style="0" customWidth="1"/>
  </cols>
  <sheetData>
    <row r="2" spans="1:5" ht="15">
      <c r="A2" s="126" t="s">
        <v>86</v>
      </c>
      <c r="B2" s="126"/>
      <c r="C2" s="126"/>
      <c r="D2" s="126"/>
      <c r="E2" s="126"/>
    </row>
    <row r="4" spans="1:5" ht="36" customHeight="1" thickBot="1">
      <c r="A4" s="122" t="s">
        <v>140</v>
      </c>
      <c r="B4" s="123"/>
      <c r="C4" s="123"/>
      <c r="D4" s="123"/>
      <c r="E4" s="123"/>
    </row>
    <row r="7" spans="1:5" ht="15">
      <c r="A7" s="124" t="s">
        <v>47</v>
      </c>
      <c r="B7" s="124"/>
      <c r="C7" s="124"/>
      <c r="D7" s="124"/>
      <c r="E7" s="124"/>
    </row>
    <row r="8" spans="1:5" ht="15">
      <c r="A8" s="1" t="s">
        <v>147</v>
      </c>
      <c r="B8" s="1"/>
      <c r="C8" s="1"/>
      <c r="D8" s="1"/>
      <c r="E8" s="1"/>
    </row>
    <row r="9" spans="1:5" ht="15">
      <c r="A9" s="125" t="s">
        <v>0</v>
      </c>
      <c r="B9" s="125"/>
      <c r="C9" s="125"/>
      <c r="D9" s="125"/>
      <c r="E9" s="125"/>
    </row>
    <row r="10" spans="1:13" ht="15">
      <c r="A10" s="119" t="s">
        <v>1</v>
      </c>
      <c r="B10" s="119"/>
      <c r="C10" s="7"/>
      <c r="D10" s="7"/>
      <c r="E10" s="8">
        <v>4400.9</v>
      </c>
      <c r="I10" s="119"/>
      <c r="J10" s="119"/>
      <c r="K10" s="7"/>
      <c r="L10" s="7"/>
      <c r="M10" s="8"/>
    </row>
    <row r="11" spans="1:13" ht="15">
      <c r="A11" s="119" t="s">
        <v>2</v>
      </c>
      <c r="B11" s="119"/>
      <c r="C11" s="7"/>
      <c r="D11" s="7"/>
      <c r="E11" s="8">
        <v>11.27</v>
      </c>
      <c r="I11" s="119"/>
      <c r="J11" s="119"/>
      <c r="K11" s="7"/>
      <c r="L11" s="7"/>
      <c r="M11" s="8"/>
    </row>
    <row r="12" spans="1:13" ht="15">
      <c r="A12" s="120"/>
      <c r="B12" s="120"/>
      <c r="C12" s="7"/>
      <c r="D12" s="7"/>
      <c r="E12" s="13">
        <f>E10*E11</f>
        <v>49598.143</v>
      </c>
      <c r="I12" s="120"/>
      <c r="J12" s="120"/>
      <c r="K12" s="7"/>
      <c r="L12" s="7"/>
      <c r="M12" s="13"/>
    </row>
    <row r="13" spans="1:13" ht="42" customHeight="1">
      <c r="A13" s="9" t="s">
        <v>35</v>
      </c>
      <c r="B13" s="10" t="s">
        <v>3</v>
      </c>
      <c r="C13" s="121" t="s">
        <v>34</v>
      </c>
      <c r="D13" s="121"/>
      <c r="E13" s="121"/>
      <c r="I13" s="9"/>
      <c r="J13" s="10"/>
      <c r="K13" s="121"/>
      <c r="L13" s="121"/>
      <c r="M13" s="121"/>
    </row>
    <row r="14" spans="1:13" ht="23.25">
      <c r="A14" s="33">
        <v>1</v>
      </c>
      <c r="B14" s="34" t="s">
        <v>36</v>
      </c>
      <c r="C14" s="27">
        <f>SUM(C17:C24)</f>
        <v>2.3216834</v>
      </c>
      <c r="D14" s="7">
        <v>4400.9</v>
      </c>
      <c r="E14" s="40">
        <f>SUM(E17:E24)</f>
        <v>10217.49647506</v>
      </c>
      <c r="I14" s="75"/>
      <c r="J14" s="76"/>
      <c r="K14" s="77"/>
      <c r="L14" s="78"/>
      <c r="M14" s="66"/>
    </row>
    <row r="15" spans="1:13" ht="15">
      <c r="A15" s="45"/>
      <c r="B15" s="46" t="s">
        <v>4</v>
      </c>
      <c r="C15" s="47"/>
      <c r="D15" s="7"/>
      <c r="E15" s="12"/>
      <c r="I15" s="45"/>
      <c r="J15" s="46"/>
      <c r="K15" s="47"/>
      <c r="L15" s="7"/>
      <c r="M15" s="12"/>
    </row>
    <row r="16" spans="1:13" ht="15">
      <c r="A16" s="3">
        <v>1.1</v>
      </c>
      <c r="B16" s="4" t="s">
        <v>37</v>
      </c>
      <c r="C16" s="5">
        <f>C17+C18</f>
        <v>1.6717</v>
      </c>
      <c r="D16" s="7">
        <v>4400.9</v>
      </c>
      <c r="E16" s="12">
        <f aca="true" t="shared" si="0" ref="E16:E58">C16*D16</f>
        <v>7356.984529999999</v>
      </c>
      <c r="I16" s="3"/>
      <c r="J16" s="4"/>
      <c r="K16" s="5"/>
      <c r="L16" s="7"/>
      <c r="M16" s="12"/>
    </row>
    <row r="17" spans="1:13" ht="15">
      <c r="A17" s="2"/>
      <c r="B17" s="4" t="s">
        <v>5</v>
      </c>
      <c r="C17" s="6">
        <v>1.6717</v>
      </c>
      <c r="D17" s="7">
        <v>4400.9</v>
      </c>
      <c r="E17" s="12">
        <f t="shared" si="0"/>
        <v>7356.984529999999</v>
      </c>
      <c r="I17" s="2"/>
      <c r="J17" s="4"/>
      <c r="K17" s="6"/>
      <c r="L17" s="7"/>
      <c r="M17" s="12"/>
    </row>
    <row r="18" spans="1:13" ht="15">
      <c r="A18" s="2"/>
      <c r="B18" s="4" t="s">
        <v>6</v>
      </c>
      <c r="C18" s="6"/>
      <c r="D18" s="7">
        <v>4400.9</v>
      </c>
      <c r="E18" s="12"/>
      <c r="I18" s="2"/>
      <c r="J18" s="4"/>
      <c r="K18" s="6"/>
      <c r="L18" s="7"/>
      <c r="M18" s="12"/>
    </row>
    <row r="19" spans="1:13" ht="15">
      <c r="A19" s="2">
        <v>1.2</v>
      </c>
      <c r="B19" s="4" t="s">
        <v>115</v>
      </c>
      <c r="C19" s="6">
        <f>(C17+C18)*0.202</f>
        <v>0.3376834</v>
      </c>
      <c r="D19" s="7">
        <v>4400.9</v>
      </c>
      <c r="E19" s="12">
        <f t="shared" si="0"/>
        <v>1486.11087506</v>
      </c>
      <c r="I19" s="2"/>
      <c r="J19" s="4"/>
      <c r="K19" s="6"/>
      <c r="L19" s="7"/>
      <c r="M19" s="12"/>
    </row>
    <row r="20" spans="1:13" ht="23.25">
      <c r="A20" s="2">
        <v>1.3</v>
      </c>
      <c r="B20" s="4" t="s">
        <v>134</v>
      </c>
      <c r="C20" s="6">
        <v>0.0143</v>
      </c>
      <c r="D20" s="7">
        <v>4400.9</v>
      </c>
      <c r="E20" s="12">
        <f t="shared" si="0"/>
        <v>62.932869999999994</v>
      </c>
      <c r="I20" s="2"/>
      <c r="J20" s="4"/>
      <c r="K20" s="6"/>
      <c r="L20" s="7"/>
      <c r="M20" s="12"/>
    </row>
    <row r="21" spans="1:13" ht="15">
      <c r="A21" s="2">
        <v>1.4</v>
      </c>
      <c r="B21" s="36" t="s">
        <v>7</v>
      </c>
      <c r="C21" s="28"/>
      <c r="D21" s="7">
        <v>4400.9</v>
      </c>
      <c r="E21" s="12"/>
      <c r="I21" s="2"/>
      <c r="J21" s="36"/>
      <c r="K21" s="28"/>
      <c r="L21" s="7"/>
      <c r="M21" s="12"/>
    </row>
    <row r="22" spans="1:13" ht="15">
      <c r="A22" s="2">
        <v>1.5</v>
      </c>
      <c r="B22" s="36" t="s">
        <v>8</v>
      </c>
      <c r="C22" s="28">
        <v>0.0816</v>
      </c>
      <c r="D22" s="7">
        <v>4400.9</v>
      </c>
      <c r="E22" s="12">
        <f t="shared" si="0"/>
        <v>359.11343999999997</v>
      </c>
      <c r="I22" s="2"/>
      <c r="J22" s="36"/>
      <c r="K22" s="28"/>
      <c r="L22" s="7"/>
      <c r="M22" s="12"/>
    </row>
    <row r="23" spans="1:13" ht="15">
      <c r="A23" s="2">
        <v>1.6</v>
      </c>
      <c r="B23" s="36" t="s">
        <v>135</v>
      </c>
      <c r="C23" s="28">
        <v>0.1164</v>
      </c>
      <c r="D23" s="7">
        <v>4400.9</v>
      </c>
      <c r="E23" s="12">
        <f t="shared" si="0"/>
        <v>512.26476</v>
      </c>
      <c r="I23" s="2"/>
      <c r="J23" s="36"/>
      <c r="K23" s="28"/>
      <c r="L23" s="7"/>
      <c r="M23" s="12"/>
    </row>
    <row r="24" spans="1:13" ht="15">
      <c r="A24" s="2">
        <v>1.7</v>
      </c>
      <c r="B24" s="36" t="s">
        <v>136</v>
      </c>
      <c r="C24" s="48">
        <v>0.1</v>
      </c>
      <c r="D24" s="7">
        <v>4400.9</v>
      </c>
      <c r="E24" s="12">
        <f t="shared" si="0"/>
        <v>440.09</v>
      </c>
      <c r="I24" s="2"/>
      <c r="J24" s="36"/>
      <c r="K24" s="48"/>
      <c r="L24" s="7"/>
      <c r="M24" s="12"/>
    </row>
    <row r="25" spans="1:13" ht="15">
      <c r="A25" s="31">
        <v>2</v>
      </c>
      <c r="B25" s="34" t="s">
        <v>9</v>
      </c>
      <c r="C25" s="27">
        <f>SUM(C26:C38)</f>
        <v>2.1762</v>
      </c>
      <c r="D25" s="7">
        <v>4400.9</v>
      </c>
      <c r="E25" s="40">
        <f>SUM(E26:E38)</f>
        <v>9577.23858</v>
      </c>
      <c r="I25" s="79"/>
      <c r="J25" s="76"/>
      <c r="K25" s="77"/>
      <c r="L25" s="78"/>
      <c r="M25" s="66"/>
    </row>
    <row r="26" spans="1:13" ht="15">
      <c r="A26" s="30">
        <v>2.1</v>
      </c>
      <c r="B26" s="36" t="s">
        <v>10</v>
      </c>
      <c r="C26" s="28">
        <v>0.6191</v>
      </c>
      <c r="D26" s="7">
        <v>4400.9</v>
      </c>
      <c r="E26" s="12">
        <f t="shared" si="0"/>
        <v>2724.5971899999995</v>
      </c>
      <c r="I26" s="30"/>
      <c r="J26" s="36"/>
      <c r="K26" s="28"/>
      <c r="L26" s="7"/>
      <c r="M26" s="12"/>
    </row>
    <row r="27" spans="1:13" ht="15">
      <c r="A27" s="30">
        <v>2.2</v>
      </c>
      <c r="B27" s="36" t="s">
        <v>11</v>
      </c>
      <c r="C27" s="28">
        <v>0.2333</v>
      </c>
      <c r="D27" s="7">
        <v>4400.9</v>
      </c>
      <c r="E27" s="12">
        <f t="shared" si="0"/>
        <v>1026.7299699999999</v>
      </c>
      <c r="I27" s="30"/>
      <c r="J27" s="36"/>
      <c r="K27" s="28"/>
      <c r="L27" s="7"/>
      <c r="M27" s="12"/>
    </row>
    <row r="28" spans="1:13" ht="23.25">
      <c r="A28" s="30">
        <v>2.3</v>
      </c>
      <c r="B28" s="36" t="s">
        <v>12</v>
      </c>
      <c r="C28" s="28">
        <v>0.6167</v>
      </c>
      <c r="D28" s="7">
        <v>4400.9</v>
      </c>
      <c r="E28" s="12">
        <f t="shared" si="0"/>
        <v>2714.03503</v>
      </c>
      <c r="I28" s="30"/>
      <c r="J28" s="36"/>
      <c r="K28" s="28"/>
      <c r="L28" s="7"/>
      <c r="M28" s="12"/>
    </row>
    <row r="29" spans="1:13" ht="23.25">
      <c r="A29" s="30">
        <v>2.4</v>
      </c>
      <c r="B29" s="36" t="s">
        <v>38</v>
      </c>
      <c r="C29" s="28">
        <v>0.0334</v>
      </c>
      <c r="D29" s="7">
        <v>4400.9</v>
      </c>
      <c r="E29" s="12">
        <f t="shared" si="0"/>
        <v>146.99005999999997</v>
      </c>
      <c r="I29" s="30"/>
      <c r="J29" s="36"/>
      <c r="K29" s="28"/>
      <c r="L29" s="7"/>
      <c r="M29" s="12"/>
    </row>
    <row r="30" spans="1:13" ht="15">
      <c r="A30" s="30">
        <v>2.5</v>
      </c>
      <c r="B30" s="36" t="s">
        <v>13</v>
      </c>
      <c r="C30" s="28">
        <v>0.2607</v>
      </c>
      <c r="D30" s="7">
        <v>4400.9</v>
      </c>
      <c r="E30" s="12">
        <f t="shared" si="0"/>
        <v>1147.3146299999999</v>
      </c>
      <c r="I30" s="30"/>
      <c r="J30" s="36"/>
      <c r="K30" s="28"/>
      <c r="L30" s="7"/>
      <c r="M30" s="12"/>
    </row>
    <row r="31" spans="1:13" ht="15">
      <c r="A31" s="30">
        <v>2.6</v>
      </c>
      <c r="B31" s="36" t="s">
        <v>39</v>
      </c>
      <c r="C31" s="28">
        <v>0.0834</v>
      </c>
      <c r="D31" s="7">
        <v>4400.9</v>
      </c>
      <c r="E31" s="12">
        <f t="shared" si="0"/>
        <v>367.03506</v>
      </c>
      <c r="I31" s="30"/>
      <c r="J31" s="36"/>
      <c r="K31" s="28"/>
      <c r="L31" s="11"/>
      <c r="M31" s="12"/>
    </row>
    <row r="32" spans="1:13" ht="23.25">
      <c r="A32" s="30">
        <v>2.7</v>
      </c>
      <c r="B32" s="36" t="s">
        <v>14</v>
      </c>
      <c r="C32" s="28">
        <v>0.0092</v>
      </c>
      <c r="D32" s="7">
        <v>4400.9</v>
      </c>
      <c r="E32" s="12">
        <f t="shared" si="0"/>
        <v>40.488279999999996</v>
      </c>
      <c r="I32" s="30"/>
      <c r="J32" s="36"/>
      <c r="K32" s="28"/>
      <c r="L32" s="7"/>
      <c r="M32" s="12"/>
    </row>
    <row r="33" spans="1:13" ht="15">
      <c r="A33" s="30">
        <v>2.8</v>
      </c>
      <c r="B33" s="36" t="s">
        <v>137</v>
      </c>
      <c r="C33" s="28">
        <v>0.1347</v>
      </c>
      <c r="D33" s="7">
        <v>4400.9</v>
      </c>
      <c r="E33" s="12">
        <f t="shared" si="0"/>
        <v>592.8012299999999</v>
      </c>
      <c r="I33" s="30"/>
      <c r="J33" s="36"/>
      <c r="K33" s="28"/>
      <c r="L33" s="7"/>
      <c r="M33" s="12"/>
    </row>
    <row r="34" spans="1:13" ht="15">
      <c r="A34" s="30">
        <v>2.9</v>
      </c>
      <c r="B34" s="36" t="s">
        <v>15</v>
      </c>
      <c r="C34" s="28">
        <v>0.0483</v>
      </c>
      <c r="D34" s="7">
        <v>4400.9</v>
      </c>
      <c r="E34" s="12">
        <f t="shared" si="0"/>
        <v>212.56347</v>
      </c>
      <c r="I34" s="30"/>
      <c r="J34" s="36"/>
      <c r="K34" s="28"/>
      <c r="L34" s="7"/>
      <c r="M34" s="12"/>
    </row>
    <row r="35" spans="1:13" ht="15">
      <c r="A35" s="37" t="s">
        <v>40</v>
      </c>
      <c r="B35" s="36" t="s">
        <v>16</v>
      </c>
      <c r="C35" s="28">
        <v>0.0144</v>
      </c>
      <c r="D35" s="7">
        <v>4400.9</v>
      </c>
      <c r="E35" s="12">
        <f t="shared" si="0"/>
        <v>63.37295999999999</v>
      </c>
      <c r="I35" s="37"/>
      <c r="J35" s="36"/>
      <c r="K35" s="28"/>
      <c r="L35" s="7"/>
      <c r="M35" s="12"/>
    </row>
    <row r="36" spans="1:13" ht="23.25">
      <c r="A36" s="30">
        <v>2.11</v>
      </c>
      <c r="B36" s="36" t="s">
        <v>17</v>
      </c>
      <c r="C36" s="28">
        <v>0.0542</v>
      </c>
      <c r="D36" s="7">
        <v>4400.9</v>
      </c>
      <c r="E36" s="12">
        <f t="shared" si="0"/>
        <v>238.52877999999998</v>
      </c>
      <c r="I36" s="30"/>
      <c r="J36" s="36"/>
      <c r="K36" s="28"/>
      <c r="L36" s="7"/>
      <c r="M36" s="12"/>
    </row>
    <row r="37" spans="1:13" ht="15">
      <c r="A37" s="30">
        <v>2.12</v>
      </c>
      <c r="B37" s="36" t="s">
        <v>18</v>
      </c>
      <c r="C37" s="28">
        <v>0.049</v>
      </c>
      <c r="D37" s="7">
        <v>4400.9</v>
      </c>
      <c r="E37" s="12">
        <f t="shared" si="0"/>
        <v>215.64409999999998</v>
      </c>
      <c r="I37" s="30"/>
      <c r="J37" s="36"/>
      <c r="K37" s="28"/>
      <c r="L37" s="7"/>
      <c r="M37" s="12"/>
    </row>
    <row r="38" spans="1:13" ht="23.25">
      <c r="A38" s="30">
        <v>2.13</v>
      </c>
      <c r="B38" s="36" t="s">
        <v>138</v>
      </c>
      <c r="C38" s="28">
        <v>0.0198</v>
      </c>
      <c r="D38" s="7">
        <v>4400.9</v>
      </c>
      <c r="E38" s="12">
        <f t="shared" si="0"/>
        <v>87.13782</v>
      </c>
      <c r="I38" s="30"/>
      <c r="J38" s="36"/>
      <c r="K38" s="28"/>
      <c r="L38" s="7"/>
      <c r="M38" s="12"/>
    </row>
    <row r="39" spans="1:13" ht="23.25">
      <c r="A39" s="31">
        <v>3</v>
      </c>
      <c r="B39" s="34" t="s">
        <v>19</v>
      </c>
      <c r="C39" s="27">
        <f>SUM(C40:C42)</f>
        <v>0</v>
      </c>
      <c r="D39" s="7">
        <v>4400.9</v>
      </c>
      <c r="E39" s="40">
        <f t="shared" si="0"/>
        <v>0</v>
      </c>
      <c r="I39" s="79"/>
      <c r="J39" s="76"/>
      <c r="K39" s="77"/>
      <c r="L39" s="78"/>
      <c r="M39" s="66"/>
    </row>
    <row r="40" spans="1:13" ht="15">
      <c r="A40" s="30">
        <v>3.1</v>
      </c>
      <c r="B40" s="36" t="s">
        <v>20</v>
      </c>
      <c r="C40" s="28"/>
      <c r="D40" s="7">
        <v>4400.9</v>
      </c>
      <c r="E40" s="12"/>
      <c r="I40" s="80"/>
      <c r="J40" s="76"/>
      <c r="K40" s="81"/>
      <c r="L40" s="78"/>
      <c r="M40" s="66"/>
    </row>
    <row r="41" spans="1:13" ht="15">
      <c r="A41" s="30">
        <v>3.2</v>
      </c>
      <c r="B41" s="36" t="s">
        <v>21</v>
      </c>
      <c r="C41" s="28"/>
      <c r="D41" s="7">
        <v>4400.9</v>
      </c>
      <c r="E41" s="12"/>
      <c r="I41" s="80"/>
      <c r="J41" s="76"/>
      <c r="K41" s="81"/>
      <c r="L41" s="78"/>
      <c r="M41" s="66"/>
    </row>
    <row r="42" spans="1:13" ht="15">
      <c r="A42" s="30">
        <v>3.3</v>
      </c>
      <c r="B42" s="36" t="s">
        <v>22</v>
      </c>
      <c r="C42" s="28"/>
      <c r="D42" s="7">
        <v>4400.9</v>
      </c>
      <c r="E42" s="12"/>
      <c r="I42" s="80"/>
      <c r="J42" s="76"/>
      <c r="K42" s="81"/>
      <c r="L42" s="78"/>
      <c r="M42" s="66"/>
    </row>
    <row r="43" spans="1:13" ht="23.25">
      <c r="A43" s="31">
        <v>4</v>
      </c>
      <c r="B43" s="34" t="s">
        <v>23</v>
      </c>
      <c r="C43" s="27">
        <f>SUM(C44:C50)</f>
        <v>2.8262796199999998</v>
      </c>
      <c r="D43" s="7">
        <v>4400.9</v>
      </c>
      <c r="E43" s="40">
        <f>SUM(E44:E50)</f>
        <v>12438.173979657999</v>
      </c>
      <c r="I43" s="79"/>
      <c r="J43" s="76"/>
      <c r="K43" s="77"/>
      <c r="L43" s="78"/>
      <c r="M43" s="66"/>
    </row>
    <row r="44" spans="1:13" ht="23.25">
      <c r="A44" s="30">
        <v>4.1</v>
      </c>
      <c r="B44" s="36" t="s">
        <v>41</v>
      </c>
      <c r="C44" s="28">
        <v>1.8294</v>
      </c>
      <c r="D44" s="7">
        <v>4400.9</v>
      </c>
      <c r="E44" s="12">
        <f t="shared" si="0"/>
        <v>8051.006459999999</v>
      </c>
      <c r="I44" s="30"/>
      <c r="J44" s="36"/>
      <c r="K44" s="28"/>
      <c r="L44" s="7"/>
      <c r="M44" s="12"/>
    </row>
    <row r="45" spans="1:13" ht="15">
      <c r="A45" s="30">
        <v>4.2</v>
      </c>
      <c r="B45" s="36" t="s">
        <v>115</v>
      </c>
      <c r="C45" s="28">
        <f>C44*0.202</f>
        <v>0.3695388</v>
      </c>
      <c r="D45" s="7">
        <v>4400.9</v>
      </c>
      <c r="E45" s="12">
        <f t="shared" si="0"/>
        <v>1626.3033049199998</v>
      </c>
      <c r="I45" s="30"/>
      <c r="J45" s="36"/>
      <c r="K45" s="28"/>
      <c r="L45" s="7"/>
      <c r="M45" s="12"/>
    </row>
    <row r="46" spans="1:13" ht="15">
      <c r="A46" s="30">
        <v>4.3</v>
      </c>
      <c r="B46" s="36" t="s">
        <v>24</v>
      </c>
      <c r="C46" s="28">
        <f>(C44+C45)*0.15</f>
        <v>0.32984082</v>
      </c>
      <c r="D46" s="7">
        <v>4400.9</v>
      </c>
      <c r="E46" s="12">
        <f t="shared" si="0"/>
        <v>1451.596464738</v>
      </c>
      <c r="I46" s="30"/>
      <c r="J46" s="36"/>
      <c r="K46" s="28"/>
      <c r="L46" s="7"/>
      <c r="M46" s="12"/>
    </row>
    <row r="47" spans="1:13" ht="15">
      <c r="A47" s="30">
        <v>4.4</v>
      </c>
      <c r="B47" s="36" t="s">
        <v>139</v>
      </c>
      <c r="C47" s="28">
        <v>0.0157</v>
      </c>
      <c r="D47" s="7">
        <v>4400.9</v>
      </c>
      <c r="E47" s="12">
        <f t="shared" si="0"/>
        <v>69.09412999999999</v>
      </c>
      <c r="I47" s="30"/>
      <c r="J47" s="36"/>
      <c r="K47" s="28"/>
      <c r="L47" s="7"/>
      <c r="M47" s="12"/>
    </row>
    <row r="48" spans="1:13" ht="15">
      <c r="A48" s="30">
        <v>4.5</v>
      </c>
      <c r="B48" s="36" t="s">
        <v>25</v>
      </c>
      <c r="C48" s="28">
        <v>0.0036000000000000003</v>
      </c>
      <c r="D48" s="7">
        <v>4400.9</v>
      </c>
      <c r="E48" s="12">
        <f t="shared" si="0"/>
        <v>15.84324</v>
      </c>
      <c r="I48" s="30"/>
      <c r="J48" s="36"/>
      <c r="K48" s="28"/>
      <c r="L48" s="7"/>
      <c r="M48" s="12"/>
    </row>
    <row r="49" spans="1:13" ht="15">
      <c r="A49" s="30">
        <v>4.6</v>
      </c>
      <c r="B49" s="36" t="s">
        <v>26</v>
      </c>
      <c r="C49" s="28">
        <v>0.083</v>
      </c>
      <c r="D49" s="7">
        <v>4400.9</v>
      </c>
      <c r="E49" s="12">
        <f t="shared" si="0"/>
        <v>365.2747</v>
      </c>
      <c r="I49" s="30"/>
      <c r="J49" s="36"/>
      <c r="K49" s="28"/>
      <c r="L49" s="7"/>
      <c r="M49" s="12"/>
    </row>
    <row r="50" spans="1:13" ht="15">
      <c r="A50" s="30">
        <v>4.7</v>
      </c>
      <c r="B50" s="36" t="s">
        <v>42</v>
      </c>
      <c r="C50" s="28">
        <v>0.1952</v>
      </c>
      <c r="D50" s="7">
        <v>4400.9</v>
      </c>
      <c r="E50" s="12">
        <f t="shared" si="0"/>
        <v>859.0556799999999</v>
      </c>
      <c r="I50" s="30"/>
      <c r="J50" s="36"/>
      <c r="K50" s="28"/>
      <c r="L50" s="7"/>
      <c r="M50" s="12"/>
    </row>
    <row r="51" spans="1:13" ht="15">
      <c r="A51" s="31">
        <v>5</v>
      </c>
      <c r="B51" s="34" t="s">
        <v>27</v>
      </c>
      <c r="C51" s="27">
        <f>SUM(C52:C55)</f>
        <v>1.1244524</v>
      </c>
      <c r="D51" s="7">
        <v>4400.9</v>
      </c>
      <c r="E51" s="40">
        <f>SUM(E52:E55)</f>
        <v>4948.60256716</v>
      </c>
      <c r="I51" s="79"/>
      <c r="J51" s="76"/>
      <c r="K51" s="77"/>
      <c r="L51" s="78"/>
      <c r="M51" s="66"/>
    </row>
    <row r="52" spans="1:13" ht="23.25">
      <c r="A52" s="30">
        <v>5.1</v>
      </c>
      <c r="B52" s="36" t="s">
        <v>43</v>
      </c>
      <c r="C52" s="28">
        <v>0.5562</v>
      </c>
      <c r="D52" s="7">
        <v>4400.9</v>
      </c>
      <c r="E52" s="12">
        <f t="shared" si="0"/>
        <v>2447.78058</v>
      </c>
      <c r="I52" s="80"/>
      <c r="J52" s="76"/>
      <c r="K52" s="81"/>
      <c r="L52" s="78"/>
      <c r="M52" s="66"/>
    </row>
    <row r="53" spans="1:13" ht="15">
      <c r="A53" s="30">
        <v>5.2</v>
      </c>
      <c r="B53" s="36" t="s">
        <v>115</v>
      </c>
      <c r="C53" s="28">
        <f>C52*0.202</f>
        <v>0.11235240000000002</v>
      </c>
      <c r="D53" s="7">
        <v>4400.9</v>
      </c>
      <c r="E53" s="12">
        <f t="shared" si="0"/>
        <v>494.45167716000003</v>
      </c>
      <c r="I53" s="80"/>
      <c r="J53" s="76"/>
      <c r="K53" s="81"/>
      <c r="L53" s="78"/>
      <c r="M53" s="66"/>
    </row>
    <row r="54" spans="1:13" ht="23.25">
      <c r="A54" s="30">
        <v>5.3</v>
      </c>
      <c r="B54" s="36" t="s">
        <v>28</v>
      </c>
      <c r="C54" s="28">
        <v>0.1815</v>
      </c>
      <c r="D54" s="7">
        <v>4400.9</v>
      </c>
      <c r="E54" s="12">
        <f t="shared" si="0"/>
        <v>798.76335</v>
      </c>
      <c r="I54" s="80"/>
      <c r="J54" s="76"/>
      <c r="K54" s="81"/>
      <c r="L54" s="78"/>
      <c r="M54" s="66"/>
    </row>
    <row r="55" spans="1:13" ht="15">
      <c r="A55" s="30">
        <v>5.4</v>
      </c>
      <c r="B55" s="36" t="s">
        <v>29</v>
      </c>
      <c r="C55" s="28">
        <v>0.2744</v>
      </c>
      <c r="D55" s="7">
        <v>4400.9</v>
      </c>
      <c r="E55" s="12">
        <f t="shared" si="0"/>
        <v>1207.6069599999998</v>
      </c>
      <c r="I55" s="80"/>
      <c r="J55" s="76"/>
      <c r="K55" s="81"/>
      <c r="L55" s="78"/>
      <c r="M55" s="66"/>
    </row>
    <row r="56" spans="1:13" ht="15">
      <c r="A56" s="31">
        <v>6</v>
      </c>
      <c r="B56" s="34" t="s">
        <v>44</v>
      </c>
      <c r="C56" s="27">
        <f>C64*18.5%</f>
        <v>2.08495</v>
      </c>
      <c r="D56" s="7">
        <v>4400.9</v>
      </c>
      <c r="E56" s="40">
        <f>C56*D56</f>
        <v>9175.656455</v>
      </c>
      <c r="I56" s="79"/>
      <c r="J56" s="76"/>
      <c r="K56" s="77"/>
      <c r="L56" s="78"/>
      <c r="M56" s="66"/>
    </row>
    <row r="57" spans="1:13" ht="15">
      <c r="A57" s="35">
        <v>6.1</v>
      </c>
      <c r="B57" s="34" t="s">
        <v>117</v>
      </c>
      <c r="C57" s="27">
        <f>C64*9.85%</f>
        <v>1.1100949999999998</v>
      </c>
      <c r="D57" s="7">
        <v>4400.9</v>
      </c>
      <c r="E57" s="40">
        <f t="shared" si="0"/>
        <v>4885.417085499999</v>
      </c>
      <c r="I57" s="80"/>
      <c r="J57" s="76"/>
      <c r="K57" s="77"/>
      <c r="L57" s="78"/>
      <c r="M57" s="66"/>
    </row>
    <row r="58" spans="1:13" ht="15">
      <c r="A58" s="31">
        <v>7</v>
      </c>
      <c r="B58" s="34" t="s">
        <v>30</v>
      </c>
      <c r="C58" s="27">
        <v>0.009</v>
      </c>
      <c r="D58" s="7">
        <v>4400.9</v>
      </c>
      <c r="E58" s="40">
        <f t="shared" si="0"/>
        <v>39.60809999999999</v>
      </c>
      <c r="I58" s="79"/>
      <c r="J58" s="76"/>
      <c r="K58" s="77"/>
      <c r="L58" s="78"/>
      <c r="M58" s="66"/>
    </row>
    <row r="59" spans="1:13" ht="15">
      <c r="A59" s="31">
        <v>8</v>
      </c>
      <c r="B59" s="34" t="s">
        <v>31</v>
      </c>
      <c r="C59" s="29">
        <f>C58+C56+C51+C43+C39+C25+C14</f>
        <v>10.542565419999999</v>
      </c>
      <c r="D59" s="7">
        <v>4400.9</v>
      </c>
      <c r="E59" s="40">
        <f>E14+E25+E39+E43+E51+E56+E58</f>
        <v>46396.776156878</v>
      </c>
      <c r="I59" s="79"/>
      <c r="J59" s="76"/>
      <c r="K59" s="82"/>
      <c r="L59" s="78"/>
      <c r="M59" s="66"/>
    </row>
    <row r="60" spans="1:13" ht="15">
      <c r="A60" s="38">
        <v>9</v>
      </c>
      <c r="B60" s="36" t="s">
        <v>32</v>
      </c>
      <c r="C60" s="28">
        <v>0.6326</v>
      </c>
      <c r="D60" s="7">
        <v>4400.9</v>
      </c>
      <c r="E60" s="12">
        <f>C60*D60</f>
        <v>2784.00934</v>
      </c>
      <c r="I60" s="79"/>
      <c r="J60" s="76"/>
      <c r="K60" s="81"/>
      <c r="L60" s="78"/>
      <c r="M60" s="66"/>
    </row>
    <row r="61" spans="1:13" ht="15">
      <c r="A61" s="49">
        <v>10</v>
      </c>
      <c r="B61" s="50" t="s">
        <v>45</v>
      </c>
      <c r="C61" s="51">
        <v>0.0948</v>
      </c>
      <c r="D61" s="7">
        <v>4400.9</v>
      </c>
      <c r="E61" s="53">
        <f>C61*D61+0.15</f>
        <v>417.35531999999995</v>
      </c>
      <c r="I61" s="83"/>
      <c r="J61" s="84"/>
      <c r="K61" s="85"/>
      <c r="L61" s="86"/>
      <c r="M61" s="87"/>
    </row>
    <row r="62" spans="1:13" ht="15">
      <c r="A62" s="31">
        <v>11</v>
      </c>
      <c r="B62" s="54" t="s">
        <v>33</v>
      </c>
      <c r="C62" s="27">
        <f>C59+C60+C61</f>
        <v>11.269965419999998</v>
      </c>
      <c r="D62" s="7">
        <v>4400.9</v>
      </c>
      <c r="E62" s="40">
        <f>E59+E60+E61</f>
        <v>49598.140816877996</v>
      </c>
      <c r="I62" s="79"/>
      <c r="J62" s="88"/>
      <c r="K62" s="77"/>
      <c r="L62" s="78"/>
      <c r="M62" s="66"/>
    </row>
    <row r="63" spans="1:13" ht="15">
      <c r="A63" s="92"/>
      <c r="B63" s="93"/>
      <c r="C63" s="94"/>
      <c r="D63" s="70"/>
      <c r="E63" s="95"/>
      <c r="I63" s="96"/>
      <c r="J63" s="97"/>
      <c r="K63" s="98"/>
      <c r="L63" s="99"/>
      <c r="M63" s="100"/>
    </row>
    <row r="64" spans="1:3" ht="15">
      <c r="A64" s="55"/>
      <c r="B64" s="56"/>
      <c r="C64" s="91">
        <v>11.27</v>
      </c>
    </row>
    <row r="65" spans="1:2" ht="15">
      <c r="A65" s="55"/>
      <c r="B65" s="55"/>
    </row>
    <row r="67" spans="1:5" ht="28.5" customHeight="1" thickBot="1">
      <c r="A67" s="115" t="s">
        <v>140</v>
      </c>
      <c r="B67" s="115"/>
      <c r="C67" s="115"/>
      <c r="D67" s="115"/>
      <c r="E67" s="115"/>
    </row>
    <row r="70" spans="1:5" ht="15">
      <c r="A70" s="124" t="s">
        <v>47</v>
      </c>
      <c r="B70" s="124"/>
      <c r="C70" s="124"/>
      <c r="D70" s="124"/>
      <c r="E70" s="124"/>
    </row>
    <row r="71" spans="1:5" ht="15">
      <c r="A71" t="s">
        <v>148</v>
      </c>
      <c r="B71" s="1"/>
      <c r="C71" s="1"/>
      <c r="D71" s="1"/>
      <c r="E71" s="1"/>
    </row>
    <row r="72" spans="1:5" ht="15">
      <c r="A72" s="125" t="s">
        <v>0</v>
      </c>
      <c r="B72" s="125"/>
      <c r="C72" s="125"/>
      <c r="D72" s="125"/>
      <c r="E72" s="125"/>
    </row>
    <row r="73" spans="1:5" ht="15">
      <c r="A73" s="119" t="s">
        <v>1</v>
      </c>
      <c r="B73" s="119"/>
      <c r="C73" s="7"/>
      <c r="D73" s="7"/>
      <c r="E73" s="8">
        <v>4400.9</v>
      </c>
    </row>
    <row r="74" spans="1:5" ht="15">
      <c r="A74" s="119" t="s">
        <v>2</v>
      </c>
      <c r="B74" s="119"/>
      <c r="C74" s="7"/>
      <c r="D74" s="7"/>
      <c r="E74" s="8">
        <v>11.27</v>
      </c>
    </row>
    <row r="75" spans="1:5" ht="15">
      <c r="A75" s="120"/>
      <c r="B75" s="120"/>
      <c r="C75" s="7"/>
      <c r="D75" s="7"/>
      <c r="E75" s="13">
        <f>E73*E74</f>
        <v>49598.143</v>
      </c>
    </row>
    <row r="76" spans="1:5" ht="36" customHeight="1">
      <c r="A76" s="9" t="s">
        <v>35</v>
      </c>
      <c r="B76" s="10" t="s">
        <v>3</v>
      </c>
      <c r="C76" s="121" t="s">
        <v>34</v>
      </c>
      <c r="D76" s="121"/>
      <c r="E76" s="121"/>
    </row>
    <row r="77" spans="1:5" ht="23.25">
      <c r="A77" s="33">
        <v>1</v>
      </c>
      <c r="B77" s="34" t="s">
        <v>36</v>
      </c>
      <c r="C77" s="27">
        <f>SUM(C80:C87)</f>
        <v>2.8056694</v>
      </c>
      <c r="D77" s="7">
        <v>4400.9</v>
      </c>
      <c r="E77" s="40">
        <f>SUM(E80:E87)</f>
        <v>12347.47046246</v>
      </c>
    </row>
    <row r="78" spans="1:5" ht="15">
      <c r="A78" s="45"/>
      <c r="B78" s="46" t="s">
        <v>4</v>
      </c>
      <c r="C78" s="47"/>
      <c r="D78" s="7">
        <f>E73</f>
        <v>4400.9</v>
      </c>
      <c r="E78" s="12"/>
    </row>
    <row r="79" spans="1:5" ht="15">
      <c r="A79" s="3">
        <v>1.1</v>
      </c>
      <c r="B79" s="4" t="s">
        <v>37</v>
      </c>
      <c r="C79" s="5">
        <f>C80+C81</f>
        <v>2.0647</v>
      </c>
      <c r="D79" s="7">
        <f>E73</f>
        <v>4400.9</v>
      </c>
      <c r="E79" s="12">
        <f>C79*D79</f>
        <v>9086.53823</v>
      </c>
    </row>
    <row r="80" spans="1:5" ht="15">
      <c r="A80" s="2"/>
      <c r="B80" s="4" t="s">
        <v>5</v>
      </c>
      <c r="C80" s="6">
        <v>2.0647</v>
      </c>
      <c r="D80" s="7">
        <f>E73</f>
        <v>4400.9</v>
      </c>
      <c r="E80" s="12">
        <f>C80*D80</f>
        <v>9086.53823</v>
      </c>
    </row>
    <row r="81" spans="1:5" ht="15">
      <c r="A81" s="2"/>
      <c r="B81" s="4" t="s">
        <v>6</v>
      </c>
      <c r="C81" s="6"/>
      <c r="D81" s="7">
        <f>E73</f>
        <v>4400.9</v>
      </c>
      <c r="E81" s="12"/>
    </row>
    <row r="82" spans="1:5" ht="15">
      <c r="A82" s="2">
        <v>1.2</v>
      </c>
      <c r="B82" s="4" t="s">
        <v>115</v>
      </c>
      <c r="C82" s="6">
        <f>(C80+C81)*0.202</f>
        <v>0.4170694000000001</v>
      </c>
      <c r="D82" s="7">
        <f>E73</f>
        <v>4400.9</v>
      </c>
      <c r="E82" s="12">
        <f>C82*D82</f>
        <v>1835.4807224600002</v>
      </c>
    </row>
    <row r="83" spans="1:5" ht="23.25">
      <c r="A83" s="2">
        <v>1.3</v>
      </c>
      <c r="B83" s="4" t="s">
        <v>134</v>
      </c>
      <c r="C83" s="6">
        <v>0.0302</v>
      </c>
      <c r="D83" s="7">
        <f>E73</f>
        <v>4400.9</v>
      </c>
      <c r="E83" s="12">
        <f>C83*D83</f>
        <v>132.90717999999998</v>
      </c>
    </row>
    <row r="84" spans="1:5" ht="15">
      <c r="A84" s="2">
        <v>1.4</v>
      </c>
      <c r="B84" s="36" t="s">
        <v>7</v>
      </c>
      <c r="C84" s="28"/>
      <c r="D84" s="7">
        <f>E73</f>
        <v>4400.9</v>
      </c>
      <c r="E84" s="12"/>
    </row>
    <row r="85" spans="1:5" ht="15">
      <c r="A85" s="2">
        <v>1.5</v>
      </c>
      <c r="B85" s="36" t="s">
        <v>8</v>
      </c>
      <c r="C85" s="28">
        <v>0.0821</v>
      </c>
      <c r="D85" s="7">
        <f>E73</f>
        <v>4400.9</v>
      </c>
      <c r="E85" s="12">
        <f>C85*D85</f>
        <v>361.31389</v>
      </c>
    </row>
    <row r="86" spans="1:9" ht="15">
      <c r="A86" s="2">
        <v>1.6</v>
      </c>
      <c r="B86" s="36" t="s">
        <v>135</v>
      </c>
      <c r="C86" s="28">
        <v>0.1846</v>
      </c>
      <c r="D86" s="7">
        <f>E73</f>
        <v>4400.9</v>
      </c>
      <c r="E86" s="12">
        <f>C86*D86</f>
        <v>812.4061399999998</v>
      </c>
      <c r="I86" s="27"/>
    </row>
    <row r="87" spans="1:9" ht="15">
      <c r="A87" s="2">
        <v>1.7</v>
      </c>
      <c r="B87" s="36" t="s">
        <v>136</v>
      </c>
      <c r="C87" s="48">
        <v>0.027</v>
      </c>
      <c r="D87" s="7">
        <f>E73</f>
        <v>4400.9</v>
      </c>
      <c r="E87" s="12">
        <f>C87*D87</f>
        <v>118.8243</v>
      </c>
      <c r="I87" s="47"/>
    </row>
    <row r="88" spans="1:9" ht="15">
      <c r="A88" s="31">
        <v>2</v>
      </c>
      <c r="B88" s="34" t="s">
        <v>9</v>
      </c>
      <c r="C88" s="27">
        <f>SUM(C89:C100)</f>
        <v>1.9616</v>
      </c>
      <c r="D88" s="7">
        <f>E73</f>
        <v>4400.9</v>
      </c>
      <c r="E88" s="40">
        <f>SUM(E89:E100)</f>
        <v>8632.805439999998</v>
      </c>
      <c r="I88" s="5"/>
    </row>
    <row r="89" spans="1:9" ht="15">
      <c r="A89" s="30">
        <v>2.1</v>
      </c>
      <c r="B89" s="36" t="s">
        <v>10</v>
      </c>
      <c r="C89" s="28">
        <v>0.7985</v>
      </c>
      <c r="D89" s="7">
        <f>E73</f>
        <v>4400.9</v>
      </c>
      <c r="E89" s="12">
        <f aca="true" t="shared" si="1" ref="E89:E101">C89*D89</f>
        <v>3514.1186499999994</v>
      </c>
      <c r="I89" s="6"/>
    </row>
    <row r="90" spans="1:9" ht="15">
      <c r="A90" s="30">
        <v>2.2</v>
      </c>
      <c r="B90" s="36" t="s">
        <v>11</v>
      </c>
      <c r="C90" s="28">
        <v>0.3804</v>
      </c>
      <c r="D90" s="7">
        <f>E73</f>
        <v>4400.9</v>
      </c>
      <c r="E90" s="12">
        <f t="shared" si="1"/>
        <v>1674.1023599999999</v>
      </c>
      <c r="I90" s="6"/>
    </row>
    <row r="91" spans="1:9" ht="23.25">
      <c r="A91" s="30">
        <v>2.3</v>
      </c>
      <c r="B91" s="36" t="s">
        <v>38</v>
      </c>
      <c r="C91" s="28">
        <v>0.0213</v>
      </c>
      <c r="D91" s="7">
        <f>E73</f>
        <v>4400.9</v>
      </c>
      <c r="E91" s="12">
        <f t="shared" si="1"/>
        <v>93.73916999999999</v>
      </c>
      <c r="I91" s="6"/>
    </row>
    <row r="92" spans="1:9" ht="15">
      <c r="A92" s="30">
        <v>2.4</v>
      </c>
      <c r="B92" s="36" t="s">
        <v>13</v>
      </c>
      <c r="C92" s="28">
        <v>0.28</v>
      </c>
      <c r="D92" s="7">
        <f>E73</f>
        <v>4400.9</v>
      </c>
      <c r="E92" s="12">
        <f t="shared" si="1"/>
        <v>1232.252</v>
      </c>
      <c r="I92" s="6"/>
    </row>
    <row r="93" spans="1:9" ht="15">
      <c r="A93" s="30">
        <v>2.5</v>
      </c>
      <c r="B93" s="36" t="s">
        <v>39</v>
      </c>
      <c r="C93" s="28">
        <v>0.1254</v>
      </c>
      <c r="D93" s="11">
        <f>E73</f>
        <v>4400.9</v>
      </c>
      <c r="E93" s="12">
        <f t="shared" si="1"/>
        <v>551.8728600000001</v>
      </c>
      <c r="I93" s="28"/>
    </row>
    <row r="94" spans="1:9" ht="23.25">
      <c r="A94" s="30">
        <v>2.6</v>
      </c>
      <c r="B94" s="36" t="s">
        <v>14</v>
      </c>
      <c r="C94" s="28">
        <v>0.009</v>
      </c>
      <c r="D94" s="7">
        <f>E73</f>
        <v>4400.9</v>
      </c>
      <c r="E94" s="12">
        <f t="shared" si="1"/>
        <v>39.60809999999999</v>
      </c>
      <c r="I94" s="28"/>
    </row>
    <row r="95" spans="1:9" ht="15">
      <c r="A95" s="30">
        <v>2.7</v>
      </c>
      <c r="B95" s="36" t="s">
        <v>137</v>
      </c>
      <c r="C95" s="28">
        <v>0.1996</v>
      </c>
      <c r="D95" s="7">
        <f>D94</f>
        <v>4400.9</v>
      </c>
      <c r="E95" s="12">
        <f t="shared" si="1"/>
        <v>878.41964</v>
      </c>
      <c r="I95" s="28"/>
    </row>
    <row r="96" spans="1:9" ht="15">
      <c r="A96" s="30">
        <v>2.8</v>
      </c>
      <c r="B96" s="36" t="s">
        <v>15</v>
      </c>
      <c r="C96" s="28">
        <v>0.038</v>
      </c>
      <c r="D96" s="7">
        <f>D95</f>
        <v>4400.9</v>
      </c>
      <c r="E96" s="12">
        <f t="shared" si="1"/>
        <v>167.2342</v>
      </c>
      <c r="I96" s="48"/>
    </row>
    <row r="97" spans="1:9" ht="15">
      <c r="A97" s="37" t="s">
        <v>150</v>
      </c>
      <c r="B97" s="36" t="s">
        <v>16</v>
      </c>
      <c r="C97" s="28">
        <v>0.0144</v>
      </c>
      <c r="D97" s="7">
        <f>D95</f>
        <v>4400.9</v>
      </c>
      <c r="E97" s="12">
        <f t="shared" si="1"/>
        <v>63.37295999999999</v>
      </c>
      <c r="I97" s="27"/>
    </row>
    <row r="98" spans="1:9" ht="23.25">
      <c r="A98" s="89">
        <v>2.1</v>
      </c>
      <c r="B98" s="36" t="s">
        <v>17</v>
      </c>
      <c r="C98" s="28">
        <v>0.0262</v>
      </c>
      <c r="D98" s="7">
        <f>D95</f>
        <v>4400.9</v>
      </c>
      <c r="E98" s="12">
        <f t="shared" si="1"/>
        <v>115.30358</v>
      </c>
      <c r="I98" s="28"/>
    </row>
    <row r="99" spans="1:9" ht="15">
      <c r="A99" s="30">
        <v>2.11</v>
      </c>
      <c r="B99" s="36" t="s">
        <v>18</v>
      </c>
      <c r="C99" s="28">
        <v>0.049</v>
      </c>
      <c r="D99" s="7">
        <f>D96</f>
        <v>4400.9</v>
      </c>
      <c r="E99" s="12">
        <f t="shared" si="1"/>
        <v>215.64409999999998</v>
      </c>
      <c r="I99" s="28"/>
    </row>
    <row r="100" spans="1:9" ht="23.25">
      <c r="A100" s="30">
        <v>2.12</v>
      </c>
      <c r="B100" s="36" t="s">
        <v>138</v>
      </c>
      <c r="C100" s="28">
        <v>0.0198</v>
      </c>
      <c r="D100" s="7">
        <f>D99</f>
        <v>4400.9</v>
      </c>
      <c r="E100" s="12">
        <f t="shared" si="1"/>
        <v>87.13782</v>
      </c>
      <c r="I100" s="28"/>
    </row>
    <row r="101" spans="1:9" ht="23.25">
      <c r="A101" s="31">
        <v>3</v>
      </c>
      <c r="B101" s="34" t="s">
        <v>19</v>
      </c>
      <c r="C101" s="27">
        <f>SUM(C102:C104)</f>
        <v>0</v>
      </c>
      <c r="D101" s="7">
        <f>D99</f>
        <v>4400.9</v>
      </c>
      <c r="E101" s="40">
        <f t="shared" si="1"/>
        <v>0</v>
      </c>
      <c r="I101" s="28"/>
    </row>
    <row r="102" spans="1:9" ht="15">
      <c r="A102" s="30">
        <v>3.1</v>
      </c>
      <c r="B102" s="36" t="s">
        <v>20</v>
      </c>
      <c r="C102" s="28"/>
      <c r="D102" s="7">
        <f>D99</f>
        <v>4400.9</v>
      </c>
      <c r="E102" s="12"/>
      <c r="I102" s="28"/>
    </row>
    <row r="103" spans="1:9" ht="15">
      <c r="A103" s="30">
        <v>3.2</v>
      </c>
      <c r="B103" s="36" t="s">
        <v>21</v>
      </c>
      <c r="C103" s="28"/>
      <c r="D103" s="7">
        <f>D100</f>
        <v>4400.9</v>
      </c>
      <c r="E103" s="12"/>
      <c r="I103" s="28"/>
    </row>
    <row r="104" spans="1:9" ht="15">
      <c r="A104" s="30">
        <v>3.3</v>
      </c>
      <c r="B104" s="36" t="s">
        <v>22</v>
      </c>
      <c r="C104" s="28"/>
      <c r="D104" s="7">
        <f>D103</f>
        <v>4400.9</v>
      </c>
      <c r="E104" s="12"/>
      <c r="I104" s="28"/>
    </row>
    <row r="105" spans="1:9" ht="23.25">
      <c r="A105" s="31">
        <v>4</v>
      </c>
      <c r="B105" s="34" t="s">
        <v>23</v>
      </c>
      <c r="C105" s="27">
        <f>SUM(C106:C112)</f>
        <v>2.9745</v>
      </c>
      <c r="D105" s="7">
        <f>D104</f>
        <v>4400.9</v>
      </c>
      <c r="E105" s="40">
        <f>SUM(E106:E112)</f>
        <v>13090.477049999996</v>
      </c>
      <c r="I105" s="28"/>
    </row>
    <row r="106" spans="1:9" ht="23.25">
      <c r="A106" s="30">
        <v>4.1</v>
      </c>
      <c r="B106" s="36" t="s">
        <v>41</v>
      </c>
      <c r="C106" s="28">
        <v>1.9848</v>
      </c>
      <c r="D106" s="7">
        <f>D104</f>
        <v>4400.9</v>
      </c>
      <c r="E106" s="12">
        <f aca="true" t="shared" si="2" ref="E106:E112">C106*D106</f>
        <v>8734.906319999998</v>
      </c>
      <c r="I106" s="28"/>
    </row>
    <row r="107" spans="1:9" ht="15">
      <c r="A107" s="30">
        <v>4.2</v>
      </c>
      <c r="B107" s="36" t="s">
        <v>115</v>
      </c>
      <c r="C107" s="28">
        <v>0.4009</v>
      </c>
      <c r="D107" s="7">
        <f>D104</f>
        <v>4400.9</v>
      </c>
      <c r="E107" s="12">
        <f t="shared" si="2"/>
        <v>1764.3208099999997</v>
      </c>
      <c r="I107" s="28"/>
    </row>
    <row r="108" spans="1:9" ht="15">
      <c r="A108" s="30">
        <v>4.3</v>
      </c>
      <c r="B108" s="36" t="s">
        <v>24</v>
      </c>
      <c r="C108" s="28">
        <v>0.2753</v>
      </c>
      <c r="D108" s="7">
        <f>D104</f>
        <v>4400.9</v>
      </c>
      <c r="E108" s="12">
        <f t="shared" si="2"/>
        <v>1211.5677699999999</v>
      </c>
      <c r="I108" s="28"/>
    </row>
    <row r="109" spans="1:9" ht="15">
      <c r="A109" s="30">
        <v>4.4</v>
      </c>
      <c r="B109" s="36" t="s">
        <v>139</v>
      </c>
      <c r="C109" s="28">
        <v>0.0383</v>
      </c>
      <c r="D109" s="7">
        <f>D106</f>
        <v>4400.9</v>
      </c>
      <c r="E109" s="12">
        <f t="shared" si="2"/>
        <v>168.55446999999998</v>
      </c>
      <c r="I109" s="28"/>
    </row>
    <row r="110" spans="1:9" ht="15">
      <c r="A110" s="30">
        <v>4.5</v>
      </c>
      <c r="B110" s="36" t="s">
        <v>25</v>
      </c>
      <c r="C110" s="28">
        <v>0.0012</v>
      </c>
      <c r="D110" s="7">
        <f>D108</f>
        <v>4400.9</v>
      </c>
      <c r="E110" s="12">
        <f t="shared" si="2"/>
        <v>5.281079999999999</v>
      </c>
      <c r="I110" s="27"/>
    </row>
    <row r="111" spans="1:9" ht="15">
      <c r="A111" s="30">
        <v>4.6</v>
      </c>
      <c r="B111" s="36" t="s">
        <v>26</v>
      </c>
      <c r="C111" s="28">
        <v>0.0819</v>
      </c>
      <c r="D111" s="7">
        <f>D108</f>
        <v>4400.9</v>
      </c>
      <c r="E111" s="12">
        <f t="shared" si="2"/>
        <v>360.43370999999996</v>
      </c>
      <c r="I111" s="28"/>
    </row>
    <row r="112" spans="1:9" ht="15">
      <c r="A112" s="30">
        <v>4.7</v>
      </c>
      <c r="B112" s="36" t="s">
        <v>42</v>
      </c>
      <c r="C112" s="28">
        <v>0.1921</v>
      </c>
      <c r="D112" s="7">
        <f>D108</f>
        <v>4400.9</v>
      </c>
      <c r="E112" s="12">
        <f t="shared" si="2"/>
        <v>845.41289</v>
      </c>
      <c r="I112" s="28"/>
    </row>
    <row r="113" spans="1:9" ht="15">
      <c r="A113" s="31">
        <v>5</v>
      </c>
      <c r="B113" s="34" t="s">
        <v>27</v>
      </c>
      <c r="C113" s="27">
        <f>SUM(C114:C117)</f>
        <v>1.1439000000000001</v>
      </c>
      <c r="D113" s="7">
        <f>D108</f>
        <v>4400.9</v>
      </c>
      <c r="E113" s="40">
        <f>SUM(E114:E117)</f>
        <v>5034.18951</v>
      </c>
      <c r="I113" s="28"/>
    </row>
    <row r="114" spans="1:9" ht="23.25">
      <c r="A114" s="30">
        <v>5.1</v>
      </c>
      <c r="B114" s="36" t="s">
        <v>43</v>
      </c>
      <c r="C114" s="28">
        <v>0.5794</v>
      </c>
      <c r="D114" s="7">
        <f>D109</f>
        <v>4400.9</v>
      </c>
      <c r="E114" s="12">
        <f aca="true" t="shared" si="3" ref="E114:E120">C114*D114</f>
        <v>2549.88146</v>
      </c>
      <c r="I114" s="27"/>
    </row>
    <row r="115" spans="1:9" ht="15">
      <c r="A115" s="30">
        <v>5.2</v>
      </c>
      <c r="B115" s="36" t="s">
        <v>115</v>
      </c>
      <c r="C115" s="28">
        <v>0.117</v>
      </c>
      <c r="D115" s="7">
        <f>D109</f>
        <v>4400.9</v>
      </c>
      <c r="E115" s="12">
        <f t="shared" si="3"/>
        <v>514.9053</v>
      </c>
      <c r="I115" s="28"/>
    </row>
    <row r="116" spans="1:9" ht="23.25">
      <c r="A116" s="30">
        <v>5.3</v>
      </c>
      <c r="B116" s="36" t="s">
        <v>28</v>
      </c>
      <c r="C116" s="28">
        <v>0.1618</v>
      </c>
      <c r="D116" s="7">
        <f>D109</f>
        <v>4400.9</v>
      </c>
      <c r="E116" s="12">
        <f t="shared" si="3"/>
        <v>712.06562</v>
      </c>
      <c r="I116" s="28"/>
    </row>
    <row r="117" spans="1:9" ht="15">
      <c r="A117" s="30">
        <v>5.4</v>
      </c>
      <c r="B117" s="36" t="s">
        <v>29</v>
      </c>
      <c r="C117" s="28">
        <v>0.2857</v>
      </c>
      <c r="D117" s="7">
        <f>D110</f>
        <v>4400.9</v>
      </c>
      <c r="E117" s="12">
        <f t="shared" si="3"/>
        <v>1257.33713</v>
      </c>
      <c r="I117" s="28"/>
    </row>
    <row r="118" spans="1:9" ht="15">
      <c r="A118" s="31">
        <v>6</v>
      </c>
      <c r="B118" s="34" t="s">
        <v>44</v>
      </c>
      <c r="C118" s="27">
        <v>2.1347</v>
      </c>
      <c r="D118" s="7">
        <f>D108</f>
        <v>4400.9</v>
      </c>
      <c r="E118" s="40">
        <f t="shared" si="3"/>
        <v>9394.60123</v>
      </c>
      <c r="I118" s="28"/>
    </row>
    <row r="119" spans="1:9" ht="15">
      <c r="A119" s="35">
        <v>6.1</v>
      </c>
      <c r="B119" s="34" t="s">
        <v>117</v>
      </c>
      <c r="C119" s="27">
        <f>C126*9.85%</f>
        <v>1.1100949999999998</v>
      </c>
      <c r="D119" s="7">
        <f>D108</f>
        <v>4400.9</v>
      </c>
      <c r="E119" s="40">
        <f t="shared" si="3"/>
        <v>4885.417085499999</v>
      </c>
      <c r="I119" s="28"/>
    </row>
    <row r="120" spans="1:9" ht="15">
      <c r="A120" s="31">
        <v>7</v>
      </c>
      <c r="B120" s="34" t="s">
        <v>30</v>
      </c>
      <c r="C120" s="27">
        <v>0.009</v>
      </c>
      <c r="D120" s="7">
        <f>D108</f>
        <v>4400.9</v>
      </c>
      <c r="E120" s="40">
        <f t="shared" si="3"/>
        <v>39.60809999999999</v>
      </c>
      <c r="I120" s="28"/>
    </row>
    <row r="121" spans="1:9" ht="15">
      <c r="A121" s="31">
        <v>8</v>
      </c>
      <c r="B121" s="34" t="s">
        <v>31</v>
      </c>
      <c r="C121" s="29">
        <f>C120+C118+C113+C105+C101+C88+C77</f>
        <v>11.0293694</v>
      </c>
      <c r="D121" s="7">
        <f>D109</f>
        <v>4400.9</v>
      </c>
      <c r="E121" s="40">
        <f>E77+E88+E101+E105+E113+E118+E120</f>
        <v>48539.15179245999</v>
      </c>
      <c r="I121" s="28"/>
    </row>
    <row r="122" spans="1:9" ht="15">
      <c r="A122" s="38">
        <v>9</v>
      </c>
      <c r="B122" s="36" t="s">
        <v>32</v>
      </c>
      <c r="C122" s="28">
        <v>0.1152</v>
      </c>
      <c r="D122" s="7">
        <f>D110</f>
        <v>4400.9</v>
      </c>
      <c r="E122" s="12">
        <f>C122*D122</f>
        <v>506.98367999999994</v>
      </c>
      <c r="I122" s="27"/>
    </row>
    <row r="123" spans="1:9" ht="15">
      <c r="A123" s="49">
        <v>10</v>
      </c>
      <c r="B123" s="50" t="s">
        <v>149</v>
      </c>
      <c r="C123" s="51">
        <v>0.1254</v>
      </c>
      <c r="D123" s="52">
        <f>D113</f>
        <v>4400.9</v>
      </c>
      <c r="E123" s="53">
        <f>C123*D123+0.13</f>
        <v>552.00286</v>
      </c>
      <c r="I123" s="28"/>
    </row>
    <row r="124" spans="1:9" ht="15">
      <c r="A124" s="31">
        <v>11</v>
      </c>
      <c r="B124" s="54" t="s">
        <v>33</v>
      </c>
      <c r="C124" s="27">
        <f>C121+C122+C123</f>
        <v>11.2699694</v>
      </c>
      <c r="D124" s="7">
        <f>D113</f>
        <v>4400.9</v>
      </c>
      <c r="E124" s="40">
        <f>E121+E122+E123</f>
        <v>49598.13833245999</v>
      </c>
      <c r="I124" s="28"/>
    </row>
    <row r="125" spans="1:9" ht="15">
      <c r="A125" s="92"/>
      <c r="B125" s="93"/>
      <c r="C125" s="94"/>
      <c r="D125" s="70"/>
      <c r="E125" s="95"/>
      <c r="I125" s="28"/>
    </row>
    <row r="126" spans="1:9" ht="15">
      <c r="A126" s="55"/>
      <c r="B126" s="56"/>
      <c r="C126" s="91">
        <v>11.27</v>
      </c>
      <c r="I126" s="28"/>
    </row>
    <row r="127" ht="15">
      <c r="I127" s="27"/>
    </row>
    <row r="128" ht="15">
      <c r="I128" s="27"/>
    </row>
    <row r="129" ht="15">
      <c r="I129" s="27"/>
    </row>
    <row r="130" spans="2:9" ht="15">
      <c r="B130" t="s">
        <v>160</v>
      </c>
      <c r="E130" s="110" t="s">
        <v>161</v>
      </c>
      <c r="I130" s="29"/>
    </row>
    <row r="131" ht="15">
      <c r="I131" s="28"/>
    </row>
    <row r="132" ht="15">
      <c r="I132" s="51"/>
    </row>
    <row r="133" spans="2:9" ht="15">
      <c r="B133" s="110"/>
      <c r="I133" s="27"/>
    </row>
    <row r="134" ht="15">
      <c r="I134" s="94"/>
    </row>
    <row r="135" ht="15">
      <c r="I135" s="91"/>
    </row>
  </sheetData>
  <sheetProtection/>
  <mergeCells count="19">
    <mergeCell ref="C76:E76"/>
    <mergeCell ref="A67:E67"/>
    <mergeCell ref="A70:E70"/>
    <mergeCell ref="A72:E72"/>
    <mergeCell ref="A73:B73"/>
    <mergeCell ref="A4:E4"/>
    <mergeCell ref="A7:E7"/>
    <mergeCell ref="A9:E9"/>
    <mergeCell ref="A2:E2"/>
    <mergeCell ref="A74:B74"/>
    <mergeCell ref="A75:B75"/>
    <mergeCell ref="I10:J10"/>
    <mergeCell ref="I11:J11"/>
    <mergeCell ref="I12:J12"/>
    <mergeCell ref="K13:M13"/>
    <mergeCell ref="A10:B10"/>
    <mergeCell ref="A11:B11"/>
    <mergeCell ref="A12:B12"/>
    <mergeCell ref="C13:E13"/>
  </mergeCells>
  <hyperlinks>
    <hyperlink ref="A2:E2" location="ГЛАВНАЯ!A1" display="Вернуться на главную страницу к списку домов"/>
  </hyperlinks>
  <printOptions/>
  <pageMargins left="0.7" right="0.7" top="0.75" bottom="0.75" header="0.3" footer="0.3"/>
  <pageSetup horizontalDpi="180" verticalDpi="18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121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9.8515625" style="0" customWidth="1"/>
    <col min="3" max="3" width="18.28125" style="0" hidden="1" customWidth="1"/>
    <col min="4" max="4" width="16.8515625" style="0" hidden="1" customWidth="1"/>
    <col min="5" max="5" width="32.421875" style="0" customWidth="1"/>
  </cols>
  <sheetData>
    <row r="1" spans="1:5" ht="40.5" customHeight="1" thickBot="1">
      <c r="A1" s="122" t="s">
        <v>140</v>
      </c>
      <c r="B1" s="123"/>
      <c r="C1" s="123"/>
      <c r="D1" s="123"/>
      <c r="E1" s="123"/>
    </row>
    <row r="3" spans="1:5" ht="15">
      <c r="A3" s="126" t="s">
        <v>86</v>
      </c>
      <c r="B3" s="126"/>
      <c r="C3" s="126"/>
      <c r="D3" s="126"/>
      <c r="E3" s="126"/>
    </row>
    <row r="5" spans="1:5" ht="15">
      <c r="A5" s="124" t="s">
        <v>94</v>
      </c>
      <c r="B5" s="124"/>
      <c r="C5" s="124"/>
      <c r="D5" s="124"/>
      <c r="E5" s="124"/>
    </row>
    <row r="7" spans="1:5" ht="15">
      <c r="A7" s="134" t="s">
        <v>1</v>
      </c>
      <c r="B7" s="134"/>
      <c r="C7" s="20"/>
      <c r="D7" s="20"/>
      <c r="E7" s="21">
        <v>744.7</v>
      </c>
    </row>
    <row r="8" spans="1:5" ht="15">
      <c r="A8" s="134" t="s">
        <v>2</v>
      </c>
      <c r="B8" s="134"/>
      <c r="C8" s="20"/>
      <c r="D8" s="20"/>
      <c r="E8" s="21">
        <v>11.27</v>
      </c>
    </row>
    <row r="9" spans="1:5" ht="15">
      <c r="A9" s="135" t="s">
        <v>147</v>
      </c>
      <c r="B9" s="136"/>
      <c r="C9" s="20"/>
      <c r="D9" s="20"/>
      <c r="E9" s="24">
        <f>E7*E8</f>
        <v>8392.769</v>
      </c>
    </row>
    <row r="10" spans="1:5" ht="47.25" customHeight="1">
      <c r="A10" s="22" t="s">
        <v>35</v>
      </c>
      <c r="B10" s="23" t="s">
        <v>3</v>
      </c>
      <c r="C10" s="133" t="s">
        <v>34</v>
      </c>
      <c r="D10" s="133"/>
      <c r="E10" s="133"/>
    </row>
    <row r="11" spans="1:5" ht="15">
      <c r="A11" s="33">
        <v>1</v>
      </c>
      <c r="B11" s="34" t="s">
        <v>36</v>
      </c>
      <c r="C11" s="27">
        <f>SUM(C14:C21)</f>
        <v>2.3216834</v>
      </c>
      <c r="D11" s="7">
        <v>744.7</v>
      </c>
      <c r="E11" s="40">
        <f aca="true" t="shared" si="0" ref="E11:E57">C11*D11</f>
        <v>1728.95762798</v>
      </c>
    </row>
    <row r="12" spans="1:5" ht="15">
      <c r="A12" s="45"/>
      <c r="B12" s="46" t="s">
        <v>4</v>
      </c>
      <c r="C12" s="47"/>
      <c r="D12" s="7">
        <f>E7</f>
        <v>744.7</v>
      </c>
      <c r="E12" s="12"/>
    </row>
    <row r="13" spans="1:5" ht="15">
      <c r="A13" s="3">
        <v>1.1</v>
      </c>
      <c r="B13" s="4" t="s">
        <v>37</v>
      </c>
      <c r="C13" s="5">
        <f>C14+C15</f>
        <v>1.6717</v>
      </c>
      <c r="D13" s="7">
        <f>E7</f>
        <v>744.7</v>
      </c>
      <c r="E13" s="12">
        <f t="shared" si="0"/>
        <v>1244.91499</v>
      </c>
    </row>
    <row r="14" spans="1:5" ht="15">
      <c r="A14" s="2"/>
      <c r="B14" s="4" t="s">
        <v>5</v>
      </c>
      <c r="C14" s="6">
        <v>1.6717</v>
      </c>
      <c r="D14" s="7">
        <f>E7</f>
        <v>744.7</v>
      </c>
      <c r="E14" s="12">
        <f t="shared" si="0"/>
        <v>1244.91499</v>
      </c>
    </row>
    <row r="15" spans="1:5" ht="15">
      <c r="A15" s="2"/>
      <c r="B15" s="4" t="s">
        <v>6</v>
      </c>
      <c r="C15" s="6"/>
      <c r="D15" s="7">
        <f>E7</f>
        <v>744.7</v>
      </c>
      <c r="E15" s="12"/>
    </row>
    <row r="16" spans="1:5" ht="15">
      <c r="A16" s="2">
        <v>1.2</v>
      </c>
      <c r="B16" s="4" t="s">
        <v>115</v>
      </c>
      <c r="C16" s="6">
        <f>(C14+C15)*0.202</f>
        <v>0.3376834</v>
      </c>
      <c r="D16" s="7">
        <f>E7</f>
        <v>744.7</v>
      </c>
      <c r="E16" s="12">
        <f t="shared" si="0"/>
        <v>251.47282798000003</v>
      </c>
    </row>
    <row r="17" spans="1:5" ht="23.25">
      <c r="A17" s="2">
        <v>1.3</v>
      </c>
      <c r="B17" s="4" t="s">
        <v>134</v>
      </c>
      <c r="C17" s="6">
        <v>0.0143</v>
      </c>
      <c r="D17" s="7">
        <f>E7</f>
        <v>744.7</v>
      </c>
      <c r="E17" s="12">
        <f t="shared" si="0"/>
        <v>10.64921</v>
      </c>
    </row>
    <row r="18" spans="1:5" ht="15">
      <c r="A18" s="2">
        <v>1.4</v>
      </c>
      <c r="B18" s="36" t="s">
        <v>7</v>
      </c>
      <c r="C18" s="28"/>
      <c r="D18" s="7">
        <f>E7</f>
        <v>744.7</v>
      </c>
      <c r="E18" s="12"/>
    </row>
    <row r="19" spans="1:5" ht="15">
      <c r="A19" s="2">
        <v>1.5</v>
      </c>
      <c r="B19" s="36" t="s">
        <v>8</v>
      </c>
      <c r="C19" s="28">
        <v>0.0816</v>
      </c>
      <c r="D19" s="7">
        <f>E7</f>
        <v>744.7</v>
      </c>
      <c r="E19" s="12">
        <f t="shared" si="0"/>
        <v>60.767520000000005</v>
      </c>
    </row>
    <row r="20" spans="1:5" ht="15">
      <c r="A20" s="2">
        <v>1.6</v>
      </c>
      <c r="B20" s="36" t="s">
        <v>135</v>
      </c>
      <c r="C20" s="28">
        <v>0.1164</v>
      </c>
      <c r="D20" s="7">
        <f>E7</f>
        <v>744.7</v>
      </c>
      <c r="E20" s="12">
        <f t="shared" si="0"/>
        <v>86.68308</v>
      </c>
    </row>
    <row r="21" spans="1:5" ht="15">
      <c r="A21" s="2">
        <v>1.7</v>
      </c>
      <c r="B21" s="36" t="s">
        <v>136</v>
      </c>
      <c r="C21" s="48">
        <v>0.1</v>
      </c>
      <c r="D21" s="7">
        <f>E7</f>
        <v>744.7</v>
      </c>
      <c r="E21" s="12">
        <f t="shared" si="0"/>
        <v>74.47000000000001</v>
      </c>
    </row>
    <row r="22" spans="1:5" ht="15">
      <c r="A22" s="31">
        <v>2</v>
      </c>
      <c r="B22" s="34" t="s">
        <v>9</v>
      </c>
      <c r="C22" s="27">
        <f>SUM(C23:C35)</f>
        <v>2.1762</v>
      </c>
      <c r="D22" s="7">
        <f>E7</f>
        <v>744.7</v>
      </c>
      <c r="E22" s="40">
        <f t="shared" si="0"/>
        <v>1620.61614</v>
      </c>
    </row>
    <row r="23" spans="1:5" ht="15">
      <c r="A23" s="30">
        <v>2.1</v>
      </c>
      <c r="B23" s="36" t="s">
        <v>10</v>
      </c>
      <c r="C23" s="28">
        <v>0.6191</v>
      </c>
      <c r="D23" s="7">
        <f>E7</f>
        <v>744.7</v>
      </c>
      <c r="E23" s="12">
        <f t="shared" si="0"/>
        <v>461.04377</v>
      </c>
    </row>
    <row r="24" spans="1:5" ht="15">
      <c r="A24" s="30">
        <v>2.2</v>
      </c>
      <c r="B24" s="36" t="s">
        <v>11</v>
      </c>
      <c r="C24" s="28">
        <v>0.2333</v>
      </c>
      <c r="D24" s="7">
        <f>E7</f>
        <v>744.7</v>
      </c>
      <c r="E24" s="12">
        <f t="shared" si="0"/>
        <v>173.73851000000002</v>
      </c>
    </row>
    <row r="25" spans="1:5" ht="15">
      <c r="A25" s="30">
        <v>2.3</v>
      </c>
      <c r="B25" s="36" t="s">
        <v>12</v>
      </c>
      <c r="C25" s="28">
        <v>0.6167</v>
      </c>
      <c r="D25" s="7">
        <f>E7</f>
        <v>744.7</v>
      </c>
      <c r="E25" s="12">
        <f t="shared" si="0"/>
        <v>459.25649000000004</v>
      </c>
    </row>
    <row r="26" spans="1:5" ht="15">
      <c r="A26" s="30">
        <v>2.4</v>
      </c>
      <c r="B26" s="36" t="s">
        <v>38</v>
      </c>
      <c r="C26" s="28">
        <v>0.0334</v>
      </c>
      <c r="D26" s="7">
        <f>E7</f>
        <v>744.7</v>
      </c>
      <c r="E26" s="12">
        <f t="shared" si="0"/>
        <v>24.872980000000002</v>
      </c>
    </row>
    <row r="27" spans="1:5" ht="15">
      <c r="A27" s="30">
        <v>2.5</v>
      </c>
      <c r="B27" s="36" t="s">
        <v>13</v>
      </c>
      <c r="C27" s="28">
        <v>0.2607</v>
      </c>
      <c r="D27" s="7">
        <f>E7</f>
        <v>744.7</v>
      </c>
      <c r="E27" s="12">
        <f t="shared" si="0"/>
        <v>194.14329</v>
      </c>
    </row>
    <row r="28" spans="1:5" ht="15">
      <c r="A28" s="30">
        <v>2.6</v>
      </c>
      <c r="B28" s="36" t="s">
        <v>39</v>
      </c>
      <c r="C28" s="28">
        <v>0.0834</v>
      </c>
      <c r="D28" s="11">
        <f>E7</f>
        <v>744.7</v>
      </c>
      <c r="E28" s="12">
        <f t="shared" si="0"/>
        <v>62.107980000000005</v>
      </c>
    </row>
    <row r="29" spans="1:5" ht="23.25">
      <c r="A29" s="30">
        <v>2.7</v>
      </c>
      <c r="B29" s="36" t="s">
        <v>14</v>
      </c>
      <c r="C29" s="28">
        <v>0.0092</v>
      </c>
      <c r="D29" s="7">
        <f>E7</f>
        <v>744.7</v>
      </c>
      <c r="E29" s="12">
        <f t="shared" si="0"/>
        <v>6.851240000000001</v>
      </c>
    </row>
    <row r="30" spans="1:5" ht="15">
      <c r="A30" s="30">
        <v>2.8</v>
      </c>
      <c r="B30" s="36" t="s">
        <v>137</v>
      </c>
      <c r="C30" s="28">
        <v>0.1347</v>
      </c>
      <c r="D30" s="7">
        <f>D29</f>
        <v>744.7</v>
      </c>
      <c r="E30" s="12">
        <f t="shared" si="0"/>
        <v>100.31109</v>
      </c>
    </row>
    <row r="31" spans="1:5" ht="15">
      <c r="A31" s="30">
        <v>2.9</v>
      </c>
      <c r="B31" s="36" t="s">
        <v>15</v>
      </c>
      <c r="C31" s="28">
        <v>0.0483</v>
      </c>
      <c r="D31" s="7">
        <f>D30</f>
        <v>744.7</v>
      </c>
      <c r="E31" s="12">
        <f t="shared" si="0"/>
        <v>35.969010000000004</v>
      </c>
    </row>
    <row r="32" spans="1:5" ht="15">
      <c r="A32" s="37" t="s">
        <v>40</v>
      </c>
      <c r="B32" s="36" t="s">
        <v>16</v>
      </c>
      <c r="C32" s="28">
        <v>0.0144</v>
      </c>
      <c r="D32" s="7">
        <f>D30</f>
        <v>744.7</v>
      </c>
      <c r="E32" s="12">
        <f t="shared" si="0"/>
        <v>10.72368</v>
      </c>
    </row>
    <row r="33" spans="1:5" ht="15">
      <c r="A33" s="30">
        <v>2.11</v>
      </c>
      <c r="B33" s="36" t="s">
        <v>17</v>
      </c>
      <c r="C33" s="28">
        <v>0.0542</v>
      </c>
      <c r="D33" s="7">
        <f>D30</f>
        <v>744.7</v>
      </c>
      <c r="E33" s="12">
        <f t="shared" si="0"/>
        <v>40.36274</v>
      </c>
    </row>
    <row r="34" spans="1:5" ht="15">
      <c r="A34" s="30">
        <v>2.12</v>
      </c>
      <c r="B34" s="36" t="s">
        <v>18</v>
      </c>
      <c r="C34" s="28">
        <v>0.049</v>
      </c>
      <c r="D34" s="7">
        <f>D31</f>
        <v>744.7</v>
      </c>
      <c r="E34" s="12">
        <f t="shared" si="0"/>
        <v>36.490300000000005</v>
      </c>
    </row>
    <row r="35" spans="1:5" ht="23.25">
      <c r="A35" s="30">
        <v>2.13</v>
      </c>
      <c r="B35" s="36" t="s">
        <v>138</v>
      </c>
      <c r="C35" s="28">
        <v>0.0198</v>
      </c>
      <c r="D35" s="7">
        <f>D34</f>
        <v>744.7</v>
      </c>
      <c r="E35" s="12">
        <f t="shared" si="0"/>
        <v>14.745060000000002</v>
      </c>
    </row>
    <row r="36" spans="1:5" ht="23.25">
      <c r="A36" s="31">
        <v>3</v>
      </c>
      <c r="B36" s="34" t="s">
        <v>19</v>
      </c>
      <c r="C36" s="27">
        <f>SUM(C37:C39)</f>
        <v>0</v>
      </c>
      <c r="D36" s="7">
        <f>D34</f>
        <v>744.7</v>
      </c>
      <c r="E36" s="40">
        <f t="shared" si="0"/>
        <v>0</v>
      </c>
    </row>
    <row r="37" spans="1:5" ht="15">
      <c r="A37" s="30">
        <v>3.1</v>
      </c>
      <c r="B37" s="36" t="s">
        <v>20</v>
      </c>
      <c r="C37" s="28"/>
      <c r="D37" s="7">
        <f>D34</f>
        <v>744.7</v>
      </c>
      <c r="E37" s="12"/>
    </row>
    <row r="38" spans="1:5" ht="15">
      <c r="A38" s="30">
        <v>3.2</v>
      </c>
      <c r="B38" s="36" t="s">
        <v>21</v>
      </c>
      <c r="C38" s="28"/>
      <c r="D38" s="7">
        <f>D35</f>
        <v>744.7</v>
      </c>
      <c r="E38" s="12"/>
    </row>
    <row r="39" spans="1:5" ht="15">
      <c r="A39" s="30">
        <v>3.3</v>
      </c>
      <c r="B39" s="36" t="s">
        <v>22</v>
      </c>
      <c r="C39" s="28"/>
      <c r="D39" s="7">
        <f>D38</f>
        <v>744.7</v>
      </c>
      <c r="E39" s="12"/>
    </row>
    <row r="40" spans="1:5" ht="15">
      <c r="A40" s="31">
        <v>4</v>
      </c>
      <c r="B40" s="34" t="s">
        <v>23</v>
      </c>
      <c r="C40" s="27">
        <f>SUM(C41:C47)</f>
        <v>2.8262796199999998</v>
      </c>
      <c r="D40" s="7">
        <f>D39</f>
        <v>744.7</v>
      </c>
      <c r="E40" s="40">
        <f t="shared" si="0"/>
        <v>2104.730433014</v>
      </c>
    </row>
    <row r="41" spans="1:5" ht="23.25">
      <c r="A41" s="30">
        <v>4.1</v>
      </c>
      <c r="B41" s="36" t="s">
        <v>41</v>
      </c>
      <c r="C41" s="28">
        <v>1.8294</v>
      </c>
      <c r="D41" s="7">
        <f>D39</f>
        <v>744.7</v>
      </c>
      <c r="E41" s="12">
        <f t="shared" si="0"/>
        <v>1362.35418</v>
      </c>
    </row>
    <row r="42" spans="1:5" ht="15">
      <c r="A42" s="30">
        <v>4.2</v>
      </c>
      <c r="B42" s="36" t="s">
        <v>115</v>
      </c>
      <c r="C42" s="28">
        <f>C41*0.202</f>
        <v>0.3695388</v>
      </c>
      <c r="D42" s="7">
        <f>D39</f>
        <v>744.7</v>
      </c>
      <c r="E42" s="12">
        <f t="shared" si="0"/>
        <v>275.19554436000004</v>
      </c>
    </row>
    <row r="43" spans="1:5" ht="15">
      <c r="A43" s="30">
        <v>4.3</v>
      </c>
      <c r="B43" s="36" t="s">
        <v>24</v>
      </c>
      <c r="C43" s="28">
        <f>(C41+C42)*0.15</f>
        <v>0.32984082</v>
      </c>
      <c r="D43" s="7">
        <f>D39</f>
        <v>744.7</v>
      </c>
      <c r="E43" s="12">
        <f t="shared" si="0"/>
        <v>245.632458654</v>
      </c>
    </row>
    <row r="44" spans="1:5" ht="15">
      <c r="A44" s="30">
        <v>4.4</v>
      </c>
      <c r="B44" s="36" t="s">
        <v>139</v>
      </c>
      <c r="C44" s="28">
        <v>0.0157</v>
      </c>
      <c r="D44" s="7">
        <f>D41</f>
        <v>744.7</v>
      </c>
      <c r="E44" s="12">
        <f t="shared" si="0"/>
        <v>11.69179</v>
      </c>
    </row>
    <row r="45" spans="1:5" ht="15">
      <c r="A45" s="30">
        <v>4.5</v>
      </c>
      <c r="B45" s="36" t="s">
        <v>25</v>
      </c>
      <c r="C45" s="28">
        <v>0.0036000000000000003</v>
      </c>
      <c r="D45" s="7">
        <f>D43</f>
        <v>744.7</v>
      </c>
      <c r="E45" s="12">
        <f t="shared" si="0"/>
        <v>2.6809200000000004</v>
      </c>
    </row>
    <row r="46" spans="1:5" ht="15">
      <c r="A46" s="30">
        <v>4.6</v>
      </c>
      <c r="B46" s="36" t="s">
        <v>26</v>
      </c>
      <c r="C46" s="28">
        <v>0.083</v>
      </c>
      <c r="D46" s="7">
        <f>D43</f>
        <v>744.7</v>
      </c>
      <c r="E46" s="12">
        <f t="shared" si="0"/>
        <v>61.810100000000006</v>
      </c>
    </row>
    <row r="47" spans="1:5" ht="15">
      <c r="A47" s="30">
        <v>4.7</v>
      </c>
      <c r="B47" s="36" t="s">
        <v>42</v>
      </c>
      <c r="C47" s="28">
        <v>0.1952</v>
      </c>
      <c r="D47" s="7">
        <f>D43</f>
        <v>744.7</v>
      </c>
      <c r="E47" s="12">
        <f t="shared" si="0"/>
        <v>145.36544</v>
      </c>
    </row>
    <row r="48" spans="1:5" ht="15">
      <c r="A48" s="31">
        <v>5</v>
      </c>
      <c r="B48" s="34" t="s">
        <v>27</v>
      </c>
      <c r="C48" s="27">
        <f>SUM(C49:C52)</f>
        <v>1.1244524</v>
      </c>
      <c r="D48" s="7">
        <f>D43</f>
        <v>744.7</v>
      </c>
      <c r="E48" s="40">
        <f t="shared" si="0"/>
        <v>837.3797022800001</v>
      </c>
    </row>
    <row r="49" spans="1:5" ht="23.25">
      <c r="A49" s="30">
        <v>5.1</v>
      </c>
      <c r="B49" s="36" t="s">
        <v>43</v>
      </c>
      <c r="C49" s="28">
        <v>0.5562</v>
      </c>
      <c r="D49" s="7">
        <f>D44</f>
        <v>744.7</v>
      </c>
      <c r="E49" s="12">
        <f t="shared" si="0"/>
        <v>414.20214000000004</v>
      </c>
    </row>
    <row r="50" spans="1:5" ht="15">
      <c r="A50" s="30">
        <v>5.2</v>
      </c>
      <c r="B50" s="36" t="s">
        <v>115</v>
      </c>
      <c r="C50" s="28">
        <f>C49*0.202</f>
        <v>0.11235240000000002</v>
      </c>
      <c r="D50" s="7">
        <f>D44</f>
        <v>744.7</v>
      </c>
      <c r="E50" s="12">
        <f t="shared" si="0"/>
        <v>83.66883228000002</v>
      </c>
    </row>
    <row r="51" spans="1:5" ht="15">
      <c r="A51" s="30">
        <v>5.3</v>
      </c>
      <c r="B51" s="36" t="s">
        <v>28</v>
      </c>
      <c r="C51" s="28">
        <v>0.1815</v>
      </c>
      <c r="D51" s="7">
        <f>D44</f>
        <v>744.7</v>
      </c>
      <c r="E51" s="12">
        <f t="shared" si="0"/>
        <v>135.16305</v>
      </c>
    </row>
    <row r="52" spans="1:5" ht="15">
      <c r="A52" s="30">
        <v>5.4</v>
      </c>
      <c r="B52" s="36" t="s">
        <v>29</v>
      </c>
      <c r="C52" s="28">
        <v>0.2744</v>
      </c>
      <c r="D52" s="7">
        <f>D45</f>
        <v>744.7</v>
      </c>
      <c r="E52" s="12">
        <f t="shared" si="0"/>
        <v>204.34568</v>
      </c>
    </row>
    <row r="53" spans="1:5" ht="15">
      <c r="A53" s="31">
        <v>6</v>
      </c>
      <c r="B53" s="34" t="s">
        <v>44</v>
      </c>
      <c r="C53" s="27">
        <f>C61*18.5%</f>
        <v>2.08495</v>
      </c>
      <c r="D53" s="7">
        <f>D43</f>
        <v>744.7</v>
      </c>
      <c r="E53" s="40">
        <f t="shared" si="0"/>
        <v>1552.6622650000002</v>
      </c>
    </row>
    <row r="54" spans="1:5" ht="15">
      <c r="A54" s="35">
        <v>6.1</v>
      </c>
      <c r="B54" s="34" t="s">
        <v>117</v>
      </c>
      <c r="C54" s="27">
        <f>C61*9.85%</f>
        <v>1.1100949999999998</v>
      </c>
      <c r="D54" s="7">
        <f>D43</f>
        <v>744.7</v>
      </c>
      <c r="E54" s="40">
        <f t="shared" si="0"/>
        <v>826.6877464999999</v>
      </c>
    </row>
    <row r="55" spans="1:5" ht="15">
      <c r="A55" s="31">
        <v>7</v>
      </c>
      <c r="B55" s="34" t="s">
        <v>30</v>
      </c>
      <c r="C55" s="27">
        <v>0.009</v>
      </c>
      <c r="D55" s="7">
        <f>D43</f>
        <v>744.7</v>
      </c>
      <c r="E55" s="40">
        <f t="shared" si="0"/>
        <v>6.7023</v>
      </c>
    </row>
    <row r="56" spans="1:5" ht="15">
      <c r="A56" s="31">
        <v>8</v>
      </c>
      <c r="B56" s="34" t="s">
        <v>31</v>
      </c>
      <c r="C56" s="29">
        <f>C55+C53+C48+C40+C36+C22+C11</f>
        <v>10.542565419999999</v>
      </c>
      <c r="D56" s="7">
        <f>D44</f>
        <v>744.7</v>
      </c>
      <c r="E56" s="40">
        <f t="shared" si="0"/>
        <v>7851.048468274</v>
      </c>
    </row>
    <row r="57" spans="1:5" ht="15">
      <c r="A57" s="38">
        <v>9</v>
      </c>
      <c r="B57" s="36" t="s">
        <v>32</v>
      </c>
      <c r="C57" s="28">
        <v>0.6326</v>
      </c>
      <c r="D57" s="7">
        <f>D45</f>
        <v>744.7</v>
      </c>
      <c r="E57" s="12">
        <f t="shared" si="0"/>
        <v>471.09722000000005</v>
      </c>
    </row>
    <row r="58" spans="1:5" ht="15">
      <c r="A58" s="49">
        <v>10</v>
      </c>
      <c r="B58" s="50" t="s">
        <v>45</v>
      </c>
      <c r="C58" s="51">
        <v>0.0948</v>
      </c>
      <c r="D58" s="52">
        <f>D48</f>
        <v>744.7</v>
      </c>
      <c r="E58" s="53">
        <f>C58*D58+0.03</f>
        <v>70.62756</v>
      </c>
    </row>
    <row r="59" spans="1:5" ht="15">
      <c r="A59" s="31">
        <v>11</v>
      </c>
      <c r="B59" s="54" t="s">
        <v>33</v>
      </c>
      <c r="C59" s="27">
        <f>C56+C57+C58</f>
        <v>11.269965419999998</v>
      </c>
      <c r="D59" s="7">
        <f>D48</f>
        <v>744.7</v>
      </c>
      <c r="E59" s="40">
        <f>E56+E57+E58</f>
        <v>8392.773248274001</v>
      </c>
    </row>
    <row r="60" spans="1:5" ht="15">
      <c r="A60" s="67"/>
      <c r="B60" s="68"/>
      <c r="C60" s="69"/>
      <c r="D60" s="70"/>
      <c r="E60" s="71"/>
    </row>
    <row r="61" spans="1:5" ht="15">
      <c r="A61" s="67"/>
      <c r="B61" s="68"/>
      <c r="C61" s="72">
        <v>11.27</v>
      </c>
      <c r="D61" s="70"/>
      <c r="E61" s="71"/>
    </row>
    <row r="62" spans="1:5" ht="30" customHeight="1" thickBot="1">
      <c r="A62" s="122" t="s">
        <v>140</v>
      </c>
      <c r="B62" s="123"/>
      <c r="C62" s="123"/>
      <c r="D62" s="123"/>
      <c r="E62" s="123"/>
    </row>
    <row r="64" spans="1:5" ht="15">
      <c r="A64" s="124" t="s">
        <v>94</v>
      </c>
      <c r="B64" s="124"/>
      <c r="C64" s="124"/>
      <c r="D64" s="124"/>
      <c r="E64" s="124"/>
    </row>
    <row r="66" spans="1:5" ht="15">
      <c r="A66" s="134" t="s">
        <v>1</v>
      </c>
      <c r="B66" s="134"/>
      <c r="C66" s="20"/>
      <c r="D66" s="20"/>
      <c r="E66" s="21">
        <v>744.7</v>
      </c>
    </row>
    <row r="67" spans="1:5" ht="15">
      <c r="A67" s="134" t="s">
        <v>2</v>
      </c>
      <c r="B67" s="134"/>
      <c r="C67" s="20"/>
      <c r="D67" s="20"/>
      <c r="E67" s="21">
        <v>11.27</v>
      </c>
    </row>
    <row r="68" spans="1:5" ht="15">
      <c r="A68" s="135" t="s">
        <v>148</v>
      </c>
      <c r="B68" s="136"/>
      <c r="C68" s="20"/>
      <c r="D68" s="20"/>
      <c r="E68" s="24">
        <f>E66*E67</f>
        <v>8392.769</v>
      </c>
    </row>
    <row r="69" spans="1:5" ht="33.75" customHeight="1">
      <c r="A69" s="22" t="s">
        <v>35</v>
      </c>
      <c r="B69" s="23" t="s">
        <v>3</v>
      </c>
      <c r="C69" s="133" t="s">
        <v>34</v>
      </c>
      <c r="D69" s="133"/>
      <c r="E69" s="133"/>
    </row>
    <row r="70" spans="1:5" ht="15">
      <c r="A70" s="33">
        <v>1</v>
      </c>
      <c r="B70" s="34" t="s">
        <v>36</v>
      </c>
      <c r="C70" s="27">
        <f>SUM(C73:C80)</f>
        <v>2.8056694</v>
      </c>
      <c r="D70" s="7">
        <v>744.7</v>
      </c>
      <c r="E70" s="40">
        <f>C70*D70</f>
        <v>2089.38200218</v>
      </c>
    </row>
    <row r="71" spans="1:5" ht="15">
      <c r="A71" s="45"/>
      <c r="B71" s="46" t="s">
        <v>4</v>
      </c>
      <c r="C71" s="47"/>
      <c r="D71" s="7">
        <f>E66</f>
        <v>744.7</v>
      </c>
      <c r="E71" s="12"/>
    </row>
    <row r="72" spans="1:5" ht="15">
      <c r="A72" s="3">
        <v>1.1</v>
      </c>
      <c r="B72" s="4" t="s">
        <v>37</v>
      </c>
      <c r="C72" s="5">
        <f>C73+C74</f>
        <v>2.0647</v>
      </c>
      <c r="D72" s="7">
        <f>E66</f>
        <v>744.7</v>
      </c>
      <c r="E72" s="12">
        <f>C72*D72</f>
        <v>1537.5820900000003</v>
      </c>
    </row>
    <row r="73" spans="1:5" ht="15">
      <c r="A73" s="2"/>
      <c r="B73" s="4" t="s">
        <v>5</v>
      </c>
      <c r="C73" s="6">
        <v>2.0647</v>
      </c>
      <c r="D73" s="7">
        <f>E66</f>
        <v>744.7</v>
      </c>
      <c r="E73" s="12">
        <f>C73*D73</f>
        <v>1537.5820900000003</v>
      </c>
    </row>
    <row r="74" spans="1:5" ht="15">
      <c r="A74" s="2"/>
      <c r="B74" s="4" t="s">
        <v>6</v>
      </c>
      <c r="C74" s="6"/>
      <c r="D74" s="7">
        <f>E66</f>
        <v>744.7</v>
      </c>
      <c r="E74" s="12"/>
    </row>
    <row r="75" spans="1:5" ht="15">
      <c r="A75" s="2">
        <v>1.2</v>
      </c>
      <c r="B75" s="4" t="s">
        <v>115</v>
      </c>
      <c r="C75" s="6">
        <f>(C73+C74)*0.202</f>
        <v>0.4170694000000001</v>
      </c>
      <c r="D75" s="7">
        <f>E66</f>
        <v>744.7</v>
      </c>
      <c r="E75" s="12">
        <f>C75*D75</f>
        <v>310.5915821800001</v>
      </c>
    </row>
    <row r="76" spans="1:5" ht="23.25">
      <c r="A76" s="2">
        <v>1.3</v>
      </c>
      <c r="B76" s="4" t="s">
        <v>134</v>
      </c>
      <c r="C76" s="6">
        <v>0.0302</v>
      </c>
      <c r="D76" s="7">
        <f>E66</f>
        <v>744.7</v>
      </c>
      <c r="E76" s="12">
        <f>C76*D76</f>
        <v>22.48994</v>
      </c>
    </row>
    <row r="77" spans="1:5" ht="15">
      <c r="A77" s="2">
        <v>1.4</v>
      </c>
      <c r="B77" s="36" t="s">
        <v>7</v>
      </c>
      <c r="C77" s="28"/>
      <c r="D77" s="7">
        <f>E66</f>
        <v>744.7</v>
      </c>
      <c r="E77" s="12"/>
    </row>
    <row r="78" spans="1:5" ht="15">
      <c r="A78" s="2">
        <v>1.5</v>
      </c>
      <c r="B78" s="36" t="s">
        <v>8</v>
      </c>
      <c r="C78" s="28">
        <v>0.0821</v>
      </c>
      <c r="D78" s="7">
        <f>E66</f>
        <v>744.7</v>
      </c>
      <c r="E78" s="12">
        <f aca="true" t="shared" si="1" ref="E78:E94">C78*D78</f>
        <v>61.13987000000001</v>
      </c>
    </row>
    <row r="79" spans="1:5" ht="15">
      <c r="A79" s="2">
        <v>1.6</v>
      </c>
      <c r="B79" s="36" t="s">
        <v>135</v>
      </c>
      <c r="C79" s="28">
        <v>0.1846</v>
      </c>
      <c r="D79" s="7">
        <f>E66</f>
        <v>744.7</v>
      </c>
      <c r="E79" s="12">
        <f t="shared" si="1"/>
        <v>137.47162</v>
      </c>
    </row>
    <row r="80" spans="1:5" ht="15">
      <c r="A80" s="2">
        <v>1.7</v>
      </c>
      <c r="B80" s="36" t="s">
        <v>136</v>
      </c>
      <c r="C80" s="48">
        <v>0.027</v>
      </c>
      <c r="D80" s="7">
        <f>E66</f>
        <v>744.7</v>
      </c>
      <c r="E80" s="12">
        <f t="shared" si="1"/>
        <v>20.1069</v>
      </c>
    </row>
    <row r="81" spans="1:5" ht="15">
      <c r="A81" s="31">
        <v>2</v>
      </c>
      <c r="B81" s="34" t="s">
        <v>9</v>
      </c>
      <c r="C81" s="27">
        <f>SUM(C82:C93)</f>
        <v>1.9616</v>
      </c>
      <c r="D81" s="7">
        <f>E66</f>
        <v>744.7</v>
      </c>
      <c r="E81" s="40">
        <f t="shared" si="1"/>
        <v>1460.8035200000002</v>
      </c>
    </row>
    <row r="82" spans="1:5" ht="15">
      <c r="A82" s="30">
        <v>2.1</v>
      </c>
      <c r="B82" s="36" t="s">
        <v>10</v>
      </c>
      <c r="C82" s="28">
        <v>0.7985</v>
      </c>
      <c r="D82" s="7">
        <f>E66</f>
        <v>744.7</v>
      </c>
      <c r="E82" s="12">
        <f t="shared" si="1"/>
        <v>594.64295</v>
      </c>
    </row>
    <row r="83" spans="1:5" ht="15">
      <c r="A83" s="30">
        <v>2.2</v>
      </c>
      <c r="B83" s="36" t="s">
        <v>11</v>
      </c>
      <c r="C83" s="28">
        <v>0.3804</v>
      </c>
      <c r="D83" s="7">
        <f>E66</f>
        <v>744.7</v>
      </c>
      <c r="E83" s="12">
        <f t="shared" si="1"/>
        <v>283.28388</v>
      </c>
    </row>
    <row r="84" spans="1:5" ht="15">
      <c r="A84" s="30">
        <v>2.3</v>
      </c>
      <c r="B84" s="36" t="s">
        <v>38</v>
      </c>
      <c r="C84" s="28">
        <v>0.0213</v>
      </c>
      <c r="D84" s="7">
        <f>E66</f>
        <v>744.7</v>
      </c>
      <c r="E84" s="12">
        <f t="shared" si="1"/>
        <v>15.862110000000001</v>
      </c>
    </row>
    <row r="85" spans="1:5" ht="15">
      <c r="A85" s="30">
        <v>2.4</v>
      </c>
      <c r="B85" s="36" t="s">
        <v>13</v>
      </c>
      <c r="C85" s="28">
        <v>0.28</v>
      </c>
      <c r="D85" s="7">
        <f>E66</f>
        <v>744.7</v>
      </c>
      <c r="E85" s="12">
        <f t="shared" si="1"/>
        <v>208.51600000000002</v>
      </c>
    </row>
    <row r="86" spans="1:5" ht="15">
      <c r="A86" s="30">
        <v>2.5</v>
      </c>
      <c r="B86" s="36" t="s">
        <v>39</v>
      </c>
      <c r="C86" s="28">
        <v>0.1254</v>
      </c>
      <c r="D86" s="11">
        <f>E66</f>
        <v>744.7</v>
      </c>
      <c r="E86" s="12">
        <f t="shared" si="1"/>
        <v>93.38538000000001</v>
      </c>
    </row>
    <row r="87" spans="1:5" ht="23.25">
      <c r="A87" s="30">
        <v>2.6</v>
      </c>
      <c r="B87" s="36" t="s">
        <v>14</v>
      </c>
      <c r="C87" s="28">
        <v>0.009</v>
      </c>
      <c r="D87" s="7">
        <f>E66</f>
        <v>744.7</v>
      </c>
      <c r="E87" s="12">
        <f t="shared" si="1"/>
        <v>6.7023</v>
      </c>
    </row>
    <row r="88" spans="1:5" ht="15">
      <c r="A88" s="30">
        <v>2.7</v>
      </c>
      <c r="B88" s="36" t="s">
        <v>137</v>
      </c>
      <c r="C88" s="28">
        <v>0.1996</v>
      </c>
      <c r="D88" s="7">
        <f>D87</f>
        <v>744.7</v>
      </c>
      <c r="E88" s="12">
        <f t="shared" si="1"/>
        <v>148.64212</v>
      </c>
    </row>
    <row r="89" spans="1:5" ht="15">
      <c r="A89" s="30">
        <v>2.8</v>
      </c>
      <c r="B89" s="36" t="s">
        <v>15</v>
      </c>
      <c r="C89" s="28">
        <v>0.038</v>
      </c>
      <c r="D89" s="7">
        <f>D88</f>
        <v>744.7</v>
      </c>
      <c r="E89" s="12">
        <f t="shared" si="1"/>
        <v>28.2986</v>
      </c>
    </row>
    <row r="90" spans="1:5" ht="15">
      <c r="A90" s="37" t="s">
        <v>150</v>
      </c>
      <c r="B90" s="36" t="s">
        <v>16</v>
      </c>
      <c r="C90" s="28">
        <v>0.0144</v>
      </c>
      <c r="D90" s="7">
        <f>D88</f>
        <v>744.7</v>
      </c>
      <c r="E90" s="12">
        <f t="shared" si="1"/>
        <v>10.72368</v>
      </c>
    </row>
    <row r="91" spans="1:5" ht="15">
      <c r="A91" s="89">
        <v>2.1</v>
      </c>
      <c r="B91" s="36" t="s">
        <v>17</v>
      </c>
      <c r="C91" s="28">
        <v>0.0262</v>
      </c>
      <c r="D91" s="7">
        <f>D88</f>
        <v>744.7</v>
      </c>
      <c r="E91" s="12">
        <f t="shared" si="1"/>
        <v>19.51114</v>
      </c>
    </row>
    <row r="92" spans="1:5" ht="15">
      <c r="A92" s="30">
        <v>2.11</v>
      </c>
      <c r="B92" s="36" t="s">
        <v>18</v>
      </c>
      <c r="C92" s="28">
        <v>0.049</v>
      </c>
      <c r="D92" s="7">
        <f>D89</f>
        <v>744.7</v>
      </c>
      <c r="E92" s="12">
        <f t="shared" si="1"/>
        <v>36.490300000000005</v>
      </c>
    </row>
    <row r="93" spans="1:5" ht="23.25">
      <c r="A93" s="30">
        <v>2.12</v>
      </c>
      <c r="B93" s="36" t="s">
        <v>138</v>
      </c>
      <c r="C93" s="28">
        <v>0.0198</v>
      </c>
      <c r="D93" s="7">
        <f>D92</f>
        <v>744.7</v>
      </c>
      <c r="E93" s="12">
        <f t="shared" si="1"/>
        <v>14.745060000000002</v>
      </c>
    </row>
    <row r="94" spans="1:5" ht="23.25">
      <c r="A94" s="31">
        <v>3</v>
      </c>
      <c r="B94" s="34" t="s">
        <v>19</v>
      </c>
      <c r="C94" s="27">
        <f>SUM(C95:C97)</f>
        <v>0</v>
      </c>
      <c r="D94" s="7">
        <f>D92</f>
        <v>744.7</v>
      </c>
      <c r="E94" s="40">
        <f t="shared" si="1"/>
        <v>0</v>
      </c>
    </row>
    <row r="95" spans="1:5" ht="15">
      <c r="A95" s="30">
        <v>3.1</v>
      </c>
      <c r="B95" s="36" t="s">
        <v>20</v>
      </c>
      <c r="C95" s="28"/>
      <c r="D95" s="7">
        <f>D92</f>
        <v>744.7</v>
      </c>
      <c r="E95" s="12"/>
    </row>
    <row r="96" spans="1:5" ht="15">
      <c r="A96" s="30">
        <v>3.2</v>
      </c>
      <c r="B96" s="36" t="s">
        <v>21</v>
      </c>
      <c r="C96" s="28"/>
      <c r="D96" s="7">
        <f>D93</f>
        <v>744.7</v>
      </c>
      <c r="E96" s="12"/>
    </row>
    <row r="97" spans="1:5" ht="15">
      <c r="A97" s="30">
        <v>3.3</v>
      </c>
      <c r="B97" s="36" t="s">
        <v>22</v>
      </c>
      <c r="C97" s="28"/>
      <c r="D97" s="7">
        <f>D96</f>
        <v>744.7</v>
      </c>
      <c r="E97" s="12"/>
    </row>
    <row r="98" spans="1:5" ht="15">
      <c r="A98" s="31">
        <v>4</v>
      </c>
      <c r="B98" s="34" t="s">
        <v>23</v>
      </c>
      <c r="C98" s="27">
        <f>SUM(C99:C105)</f>
        <v>2.9745</v>
      </c>
      <c r="D98" s="7">
        <f>D97</f>
        <v>744.7</v>
      </c>
      <c r="E98" s="40">
        <f aca="true" t="shared" si="2" ref="E98:E115">C98*D98</f>
        <v>2215.11015</v>
      </c>
    </row>
    <row r="99" spans="1:5" ht="23.25">
      <c r="A99" s="30">
        <v>4.1</v>
      </c>
      <c r="B99" s="36" t="s">
        <v>41</v>
      </c>
      <c r="C99" s="28">
        <v>1.9848</v>
      </c>
      <c r="D99" s="7">
        <f>D97</f>
        <v>744.7</v>
      </c>
      <c r="E99" s="12">
        <f t="shared" si="2"/>
        <v>1478.08056</v>
      </c>
    </row>
    <row r="100" spans="1:5" ht="15">
      <c r="A100" s="30">
        <v>4.2</v>
      </c>
      <c r="B100" s="36" t="s">
        <v>115</v>
      </c>
      <c r="C100" s="28">
        <v>0.4009</v>
      </c>
      <c r="D100" s="7">
        <f>D97</f>
        <v>744.7</v>
      </c>
      <c r="E100" s="12">
        <f t="shared" si="2"/>
        <v>298.55023</v>
      </c>
    </row>
    <row r="101" spans="1:5" ht="15">
      <c r="A101" s="30">
        <v>4.3</v>
      </c>
      <c r="B101" s="36" t="s">
        <v>24</v>
      </c>
      <c r="C101" s="28">
        <v>0.2753</v>
      </c>
      <c r="D101" s="7">
        <f>D97</f>
        <v>744.7</v>
      </c>
      <c r="E101" s="12">
        <f t="shared" si="2"/>
        <v>205.01591</v>
      </c>
    </row>
    <row r="102" spans="1:5" ht="15">
      <c r="A102" s="30">
        <v>4.4</v>
      </c>
      <c r="B102" s="36" t="s">
        <v>139</v>
      </c>
      <c r="C102" s="28">
        <v>0.0383</v>
      </c>
      <c r="D102" s="7">
        <f>D99</f>
        <v>744.7</v>
      </c>
      <c r="E102" s="12">
        <f t="shared" si="2"/>
        <v>28.52201</v>
      </c>
    </row>
    <row r="103" spans="1:5" ht="15">
      <c r="A103" s="30">
        <v>4.5</v>
      </c>
      <c r="B103" s="36" t="s">
        <v>25</v>
      </c>
      <c r="C103" s="28">
        <v>0.0012</v>
      </c>
      <c r="D103" s="7">
        <f>D101</f>
        <v>744.7</v>
      </c>
      <c r="E103" s="12">
        <f t="shared" si="2"/>
        <v>0.89364</v>
      </c>
    </row>
    <row r="104" spans="1:5" ht="15">
      <c r="A104" s="30">
        <v>4.6</v>
      </c>
      <c r="B104" s="36" t="s">
        <v>26</v>
      </c>
      <c r="C104" s="28">
        <v>0.0819</v>
      </c>
      <c r="D104" s="7">
        <f>D101</f>
        <v>744.7</v>
      </c>
      <c r="E104" s="12">
        <f t="shared" si="2"/>
        <v>60.990930000000006</v>
      </c>
    </row>
    <row r="105" spans="1:5" ht="15">
      <c r="A105" s="30">
        <v>4.7</v>
      </c>
      <c r="B105" s="36" t="s">
        <v>42</v>
      </c>
      <c r="C105" s="28">
        <v>0.1921</v>
      </c>
      <c r="D105" s="7">
        <f>D101</f>
        <v>744.7</v>
      </c>
      <c r="E105" s="12">
        <f t="shared" si="2"/>
        <v>143.05687</v>
      </c>
    </row>
    <row r="106" spans="1:5" ht="15">
      <c r="A106" s="31">
        <v>5</v>
      </c>
      <c r="B106" s="34" t="s">
        <v>27</v>
      </c>
      <c r="C106" s="27">
        <f>SUM(C107:C110)</f>
        <v>1.1439000000000001</v>
      </c>
      <c r="D106" s="7">
        <f>D101</f>
        <v>744.7</v>
      </c>
      <c r="E106" s="40">
        <f t="shared" si="2"/>
        <v>851.8623300000002</v>
      </c>
    </row>
    <row r="107" spans="1:5" ht="23.25">
      <c r="A107" s="30">
        <v>5.1</v>
      </c>
      <c r="B107" s="36" t="s">
        <v>43</v>
      </c>
      <c r="C107" s="28">
        <v>0.5794</v>
      </c>
      <c r="D107" s="7">
        <f>D102</f>
        <v>744.7</v>
      </c>
      <c r="E107" s="12">
        <f t="shared" si="2"/>
        <v>431.47918000000004</v>
      </c>
    </row>
    <row r="108" spans="1:5" ht="15">
      <c r="A108" s="30">
        <v>5.2</v>
      </c>
      <c r="B108" s="36" t="s">
        <v>115</v>
      </c>
      <c r="C108" s="28">
        <v>0.117</v>
      </c>
      <c r="D108" s="7">
        <f>D102</f>
        <v>744.7</v>
      </c>
      <c r="E108" s="12">
        <f t="shared" si="2"/>
        <v>87.1299</v>
      </c>
    </row>
    <row r="109" spans="1:5" ht="15">
      <c r="A109" s="30">
        <v>5.3</v>
      </c>
      <c r="B109" s="36" t="s">
        <v>28</v>
      </c>
      <c r="C109" s="28">
        <v>0.1618</v>
      </c>
      <c r="D109" s="7">
        <f>D102</f>
        <v>744.7</v>
      </c>
      <c r="E109" s="12">
        <f t="shared" si="2"/>
        <v>120.49246000000001</v>
      </c>
    </row>
    <row r="110" spans="1:5" ht="15">
      <c r="A110" s="30">
        <v>5.4</v>
      </c>
      <c r="B110" s="36" t="s">
        <v>29</v>
      </c>
      <c r="C110" s="28">
        <v>0.2857</v>
      </c>
      <c r="D110" s="7">
        <f>D103</f>
        <v>744.7</v>
      </c>
      <c r="E110" s="12">
        <f t="shared" si="2"/>
        <v>212.76079000000001</v>
      </c>
    </row>
    <row r="111" spans="1:5" ht="15">
      <c r="A111" s="31">
        <v>6</v>
      </c>
      <c r="B111" s="34" t="s">
        <v>44</v>
      </c>
      <c r="C111" s="27">
        <v>2.1347</v>
      </c>
      <c r="D111" s="7">
        <f>D101</f>
        <v>744.7</v>
      </c>
      <c r="E111" s="40">
        <f t="shared" si="2"/>
        <v>1589.7110900000002</v>
      </c>
    </row>
    <row r="112" spans="1:5" ht="15">
      <c r="A112" s="35">
        <v>6.1</v>
      </c>
      <c r="B112" s="34" t="s">
        <v>117</v>
      </c>
      <c r="C112" s="27">
        <f>C119*9.85%</f>
        <v>1.1100949999999998</v>
      </c>
      <c r="D112" s="7">
        <f>D101</f>
        <v>744.7</v>
      </c>
      <c r="E112" s="40">
        <f t="shared" si="2"/>
        <v>826.6877464999999</v>
      </c>
    </row>
    <row r="113" spans="1:5" ht="15">
      <c r="A113" s="31">
        <v>7</v>
      </c>
      <c r="B113" s="34" t="s">
        <v>30</v>
      </c>
      <c r="C113" s="27">
        <v>0.009</v>
      </c>
      <c r="D113" s="7">
        <f>D101</f>
        <v>744.7</v>
      </c>
      <c r="E113" s="40">
        <f t="shared" si="2"/>
        <v>6.7023</v>
      </c>
    </row>
    <row r="114" spans="1:5" ht="15">
      <c r="A114" s="31">
        <v>8</v>
      </c>
      <c r="B114" s="34" t="s">
        <v>31</v>
      </c>
      <c r="C114" s="29">
        <f>C113+C111+C106+C98+C94+C81+C70</f>
        <v>11.0293694</v>
      </c>
      <c r="D114" s="7">
        <f>D102</f>
        <v>744.7</v>
      </c>
      <c r="E114" s="40">
        <f t="shared" si="2"/>
        <v>8213.571392180002</v>
      </c>
    </row>
    <row r="115" spans="1:5" ht="15">
      <c r="A115" s="38">
        <v>9</v>
      </c>
      <c r="B115" s="36" t="s">
        <v>32</v>
      </c>
      <c r="C115" s="28">
        <v>0.1152</v>
      </c>
      <c r="D115" s="7">
        <f>D103</f>
        <v>744.7</v>
      </c>
      <c r="E115" s="12">
        <f t="shared" si="2"/>
        <v>85.78944</v>
      </c>
    </row>
    <row r="116" spans="1:5" ht="15">
      <c r="A116" s="49">
        <v>10</v>
      </c>
      <c r="B116" s="50" t="s">
        <v>45</v>
      </c>
      <c r="C116" s="51">
        <v>0.1254</v>
      </c>
      <c r="D116" s="52">
        <f>D106</f>
        <v>744.7</v>
      </c>
      <c r="E116" s="53">
        <f>C116*D116+0.02</f>
        <v>93.40538000000001</v>
      </c>
    </row>
    <row r="117" spans="1:5" ht="15">
      <c r="A117" s="31">
        <v>11</v>
      </c>
      <c r="B117" s="54" t="s">
        <v>33</v>
      </c>
      <c r="C117" s="27">
        <f>C114+C115+C116</f>
        <v>11.2699694</v>
      </c>
      <c r="D117" s="7">
        <f>D106</f>
        <v>744.7</v>
      </c>
      <c r="E117" s="40">
        <f>E114+E115+E116</f>
        <v>8392.766212180002</v>
      </c>
    </row>
    <row r="118" spans="1:5" ht="15">
      <c r="A118" s="67"/>
      <c r="B118" s="68"/>
      <c r="C118" s="94"/>
      <c r="D118" s="70"/>
      <c r="E118" s="71"/>
    </row>
    <row r="119" spans="1:5" ht="15">
      <c r="A119" s="67"/>
      <c r="B119" s="68"/>
      <c r="C119" s="91">
        <v>11.27</v>
      </c>
      <c r="D119" s="70"/>
      <c r="E119" s="71"/>
    </row>
    <row r="121" spans="2:5" ht="15">
      <c r="B121" t="s">
        <v>160</v>
      </c>
      <c r="E121" s="110" t="s">
        <v>161</v>
      </c>
    </row>
  </sheetData>
  <sheetProtection/>
  <mergeCells count="13">
    <mergeCell ref="A8:B8"/>
    <mergeCell ref="A9:B9"/>
    <mergeCell ref="C10:E10"/>
    <mergeCell ref="C69:E69"/>
    <mergeCell ref="A64:E64"/>
    <mergeCell ref="A66:B66"/>
    <mergeCell ref="A67:B67"/>
    <mergeCell ref="A68:B68"/>
    <mergeCell ref="A1:E1"/>
    <mergeCell ref="A3:E3"/>
    <mergeCell ref="A5:E5"/>
    <mergeCell ref="A7:B7"/>
    <mergeCell ref="A62:E62"/>
  </mergeCells>
  <hyperlinks>
    <hyperlink ref="A3:E3" location="ГЛАВНАЯ!A1" display="Вернуться на главную страницу к списку домов"/>
  </hyperlink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22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6.421875" style="0" customWidth="1"/>
    <col min="3" max="3" width="17.421875" style="0" hidden="1" customWidth="1"/>
    <col min="4" max="4" width="21.57421875" style="0" hidden="1" customWidth="1"/>
    <col min="5" max="5" width="28.00390625" style="0" customWidth="1"/>
  </cols>
  <sheetData>
    <row r="1" spans="1:5" ht="50.25" customHeight="1" thickBot="1">
      <c r="A1" s="122" t="s">
        <v>140</v>
      </c>
      <c r="B1" s="123"/>
      <c r="C1" s="123"/>
      <c r="D1" s="123"/>
      <c r="E1" s="123"/>
    </row>
    <row r="3" spans="1:5" ht="15">
      <c r="A3" s="126" t="s">
        <v>86</v>
      </c>
      <c r="B3" s="126"/>
      <c r="C3" s="126"/>
      <c r="D3" s="126"/>
      <c r="E3" s="126"/>
    </row>
    <row r="5" spans="1:5" ht="15">
      <c r="A5" s="124" t="s">
        <v>95</v>
      </c>
      <c r="B5" s="124"/>
      <c r="C5" s="124"/>
      <c r="D5" s="124"/>
      <c r="E5" s="124"/>
    </row>
    <row r="7" spans="1:5" ht="15">
      <c r="A7" s="119" t="s">
        <v>1</v>
      </c>
      <c r="B7" s="119"/>
      <c r="C7" s="7"/>
      <c r="D7" s="7"/>
      <c r="E7" s="8">
        <v>2169.9</v>
      </c>
    </row>
    <row r="8" spans="1:5" ht="15">
      <c r="A8" s="119" t="s">
        <v>2</v>
      </c>
      <c r="B8" s="119"/>
      <c r="C8" s="7"/>
      <c r="D8" s="7"/>
      <c r="E8" s="8">
        <v>13.93</v>
      </c>
    </row>
    <row r="9" spans="1:5" ht="15">
      <c r="A9" s="127" t="s">
        <v>147</v>
      </c>
      <c r="B9" s="128"/>
      <c r="C9" s="7"/>
      <c r="D9" s="7"/>
      <c r="E9" s="13">
        <f>E7*E8</f>
        <v>30226.707000000002</v>
      </c>
    </row>
    <row r="10" spans="1:5" ht="47.25" customHeight="1">
      <c r="A10" s="9" t="s">
        <v>35</v>
      </c>
      <c r="B10" s="10" t="s">
        <v>3</v>
      </c>
      <c r="C10" s="121" t="s">
        <v>34</v>
      </c>
      <c r="D10" s="121"/>
      <c r="E10" s="121"/>
    </row>
    <row r="11" spans="1:5" ht="23.25">
      <c r="A11" s="33">
        <v>1</v>
      </c>
      <c r="B11" s="34" t="s">
        <v>36</v>
      </c>
      <c r="C11" s="27">
        <f>SUM(C14:C21)</f>
        <v>1.5177150000000004</v>
      </c>
      <c r="D11" s="8">
        <v>2169.9</v>
      </c>
      <c r="E11" s="40">
        <f>SUM(E14:E21)</f>
        <v>3293.2897784999996</v>
      </c>
    </row>
    <row r="12" spans="1:5" ht="15">
      <c r="A12" s="45"/>
      <c r="B12" s="46" t="s">
        <v>4</v>
      </c>
      <c r="C12" s="60"/>
      <c r="D12" s="8">
        <v>2169.9</v>
      </c>
      <c r="E12" s="12"/>
    </row>
    <row r="13" spans="1:5" ht="15">
      <c r="A13" s="3">
        <v>1.1</v>
      </c>
      <c r="B13" s="4" t="s">
        <v>37</v>
      </c>
      <c r="C13" s="5">
        <f>C14+C15</f>
        <v>1.0075</v>
      </c>
      <c r="D13" s="8">
        <v>2169.9</v>
      </c>
      <c r="E13" s="12">
        <f aca="true" t="shared" si="0" ref="E13:E54">C13*D13</f>
        <v>2186.17425</v>
      </c>
    </row>
    <row r="14" spans="1:5" ht="15">
      <c r="A14" s="2"/>
      <c r="B14" s="4" t="s">
        <v>5</v>
      </c>
      <c r="C14" s="6">
        <v>1.0075</v>
      </c>
      <c r="D14" s="8">
        <v>2169.9</v>
      </c>
      <c r="E14" s="12">
        <f t="shared" si="0"/>
        <v>2186.17425</v>
      </c>
    </row>
    <row r="15" spans="1:5" ht="15">
      <c r="A15" s="2"/>
      <c r="B15" s="4" t="s">
        <v>6</v>
      </c>
      <c r="C15" s="6"/>
      <c r="D15" s="8">
        <v>2169.9</v>
      </c>
      <c r="E15" s="12"/>
    </row>
    <row r="16" spans="1:5" ht="15">
      <c r="A16" s="2">
        <v>1.2</v>
      </c>
      <c r="B16" s="4" t="s">
        <v>115</v>
      </c>
      <c r="C16" s="6">
        <f>(C14+C15)*0.202</f>
        <v>0.20351500000000003</v>
      </c>
      <c r="D16" s="8">
        <v>2169.9</v>
      </c>
      <c r="E16" s="12">
        <f t="shared" si="0"/>
        <v>441.6071985000001</v>
      </c>
    </row>
    <row r="17" spans="1:5" ht="23.25">
      <c r="A17" s="2">
        <v>1.3</v>
      </c>
      <c r="B17" s="4" t="s">
        <v>134</v>
      </c>
      <c r="C17" s="6">
        <v>0.0087</v>
      </c>
      <c r="D17" s="8">
        <v>2169.9</v>
      </c>
      <c r="E17" s="12">
        <f t="shared" si="0"/>
        <v>18.87813</v>
      </c>
    </row>
    <row r="18" spans="1:5" ht="15">
      <c r="A18" s="2">
        <v>1.4</v>
      </c>
      <c r="B18" s="36" t="s">
        <v>7</v>
      </c>
      <c r="C18" s="28"/>
      <c r="D18" s="8">
        <v>2169.9</v>
      </c>
      <c r="E18" s="12"/>
    </row>
    <row r="19" spans="1:5" ht="15">
      <c r="A19" s="2">
        <v>1.5</v>
      </c>
      <c r="B19" s="36" t="s">
        <v>8</v>
      </c>
      <c r="C19" s="28">
        <v>0.0816</v>
      </c>
      <c r="D19" s="8">
        <v>2169.9</v>
      </c>
      <c r="E19" s="12">
        <f t="shared" si="0"/>
        <v>177.06384000000003</v>
      </c>
    </row>
    <row r="20" spans="1:5" ht="15">
      <c r="A20" s="2">
        <v>1.6</v>
      </c>
      <c r="B20" s="36" t="s">
        <v>135</v>
      </c>
      <c r="C20" s="28">
        <v>0.1164</v>
      </c>
      <c r="D20" s="8">
        <v>2169.9</v>
      </c>
      <c r="E20" s="12">
        <f t="shared" si="0"/>
        <v>252.57636000000002</v>
      </c>
    </row>
    <row r="21" spans="1:5" ht="15">
      <c r="A21" s="2">
        <v>1.7</v>
      </c>
      <c r="B21" s="36" t="s">
        <v>136</v>
      </c>
      <c r="C21" s="48">
        <v>0.1</v>
      </c>
      <c r="D21" s="8">
        <v>2169.9</v>
      </c>
      <c r="E21" s="12">
        <f t="shared" si="0"/>
        <v>216.99</v>
      </c>
    </row>
    <row r="22" spans="1:5" ht="15">
      <c r="A22" s="31">
        <v>2</v>
      </c>
      <c r="B22" s="34" t="s">
        <v>9</v>
      </c>
      <c r="C22" s="27">
        <f>SUM(C23:C35)</f>
        <v>2.767</v>
      </c>
      <c r="D22" s="8">
        <v>2169.9</v>
      </c>
      <c r="E22" s="40">
        <f>SUM(E23:E35)</f>
        <v>6004.1133</v>
      </c>
    </row>
    <row r="23" spans="1:5" ht="15">
      <c r="A23" s="30">
        <v>2.1</v>
      </c>
      <c r="B23" s="36" t="s">
        <v>10</v>
      </c>
      <c r="C23" s="28">
        <v>0.6191</v>
      </c>
      <c r="D23" s="8">
        <v>2169.9</v>
      </c>
      <c r="E23" s="12">
        <f t="shared" si="0"/>
        <v>1343.38509</v>
      </c>
    </row>
    <row r="24" spans="1:5" ht="15">
      <c r="A24" s="30">
        <v>2.2</v>
      </c>
      <c r="B24" s="36" t="s">
        <v>11</v>
      </c>
      <c r="C24" s="28">
        <v>0.2333</v>
      </c>
      <c r="D24" s="8">
        <v>2169.9</v>
      </c>
      <c r="E24" s="12">
        <f t="shared" si="0"/>
        <v>506.23767000000004</v>
      </c>
    </row>
    <row r="25" spans="1:5" ht="15">
      <c r="A25" s="30">
        <v>2.3</v>
      </c>
      <c r="B25" s="36" t="s">
        <v>12</v>
      </c>
      <c r="C25" s="28">
        <v>1.373</v>
      </c>
      <c r="D25" s="8">
        <v>2169.9</v>
      </c>
      <c r="E25" s="12">
        <f t="shared" si="0"/>
        <v>2979.2727</v>
      </c>
    </row>
    <row r="26" spans="1:5" ht="23.25">
      <c r="A26" s="30">
        <v>2.4</v>
      </c>
      <c r="B26" s="36" t="s">
        <v>38</v>
      </c>
      <c r="C26" s="28">
        <v>0.0192</v>
      </c>
      <c r="D26" s="8">
        <v>2169.9</v>
      </c>
      <c r="E26" s="12">
        <f t="shared" si="0"/>
        <v>41.662079999999996</v>
      </c>
    </row>
    <row r="27" spans="1:5" ht="15">
      <c r="A27" s="30">
        <v>2.5</v>
      </c>
      <c r="B27" s="36" t="s">
        <v>13</v>
      </c>
      <c r="C27" s="28">
        <v>0.2607</v>
      </c>
      <c r="D27" s="8">
        <v>2169.9</v>
      </c>
      <c r="E27" s="12">
        <f t="shared" si="0"/>
        <v>565.69293</v>
      </c>
    </row>
    <row r="28" spans="1:5" ht="15">
      <c r="A28" s="30">
        <v>2.6</v>
      </c>
      <c r="B28" s="36" t="s">
        <v>39</v>
      </c>
      <c r="C28" s="28">
        <v>0.0668</v>
      </c>
      <c r="D28" s="8">
        <v>2169.9</v>
      </c>
      <c r="E28" s="12">
        <f t="shared" si="0"/>
        <v>144.94932</v>
      </c>
    </row>
    <row r="29" spans="1:5" ht="23.25">
      <c r="A29" s="30">
        <v>2.7</v>
      </c>
      <c r="B29" s="36" t="s">
        <v>14</v>
      </c>
      <c r="C29" s="28">
        <v>0.0092</v>
      </c>
      <c r="D29" s="8">
        <v>2169.9</v>
      </c>
      <c r="E29" s="12">
        <f t="shared" si="0"/>
        <v>19.96308</v>
      </c>
    </row>
    <row r="30" spans="1:5" ht="15">
      <c r="A30" s="30">
        <v>2.8</v>
      </c>
      <c r="B30" s="36" t="s">
        <v>137</v>
      </c>
      <c r="C30" s="28"/>
      <c r="D30" s="8">
        <v>2169.9</v>
      </c>
      <c r="E30" s="12"/>
    </row>
    <row r="31" spans="1:5" ht="15">
      <c r="A31" s="30">
        <v>2.9</v>
      </c>
      <c r="B31" s="36" t="s">
        <v>15</v>
      </c>
      <c r="C31" s="28">
        <v>0.0483</v>
      </c>
      <c r="D31" s="8">
        <v>2169.9</v>
      </c>
      <c r="E31" s="12">
        <f t="shared" si="0"/>
        <v>104.80617000000001</v>
      </c>
    </row>
    <row r="32" spans="1:5" ht="15">
      <c r="A32" s="37" t="s">
        <v>40</v>
      </c>
      <c r="B32" s="36" t="s">
        <v>16</v>
      </c>
      <c r="C32" s="28">
        <v>0.0144</v>
      </c>
      <c r="D32" s="8">
        <v>2169.9</v>
      </c>
      <c r="E32" s="12">
        <f t="shared" si="0"/>
        <v>31.24656</v>
      </c>
    </row>
    <row r="33" spans="1:5" ht="15">
      <c r="A33" s="30">
        <v>2.11</v>
      </c>
      <c r="B33" s="36" t="s">
        <v>17</v>
      </c>
      <c r="C33" s="28">
        <v>0.0542</v>
      </c>
      <c r="D33" s="8">
        <v>2169.9</v>
      </c>
      <c r="E33" s="12">
        <f t="shared" si="0"/>
        <v>117.60858</v>
      </c>
    </row>
    <row r="34" spans="1:5" ht="15">
      <c r="A34" s="30">
        <v>2.12</v>
      </c>
      <c r="B34" s="36" t="s">
        <v>18</v>
      </c>
      <c r="C34" s="28">
        <v>0.049</v>
      </c>
      <c r="D34" s="8">
        <v>2169.9</v>
      </c>
      <c r="E34" s="12">
        <f t="shared" si="0"/>
        <v>106.3251</v>
      </c>
    </row>
    <row r="35" spans="1:5" ht="23.25">
      <c r="A35" s="30">
        <v>2.13</v>
      </c>
      <c r="B35" s="36" t="s">
        <v>138</v>
      </c>
      <c r="C35" s="28">
        <v>0.0198</v>
      </c>
      <c r="D35" s="8">
        <v>2169.9</v>
      </c>
      <c r="E35" s="12">
        <f t="shared" si="0"/>
        <v>42.964020000000005</v>
      </c>
    </row>
    <row r="36" spans="1:5" ht="23.25">
      <c r="A36" s="31">
        <v>3</v>
      </c>
      <c r="B36" s="34" t="s">
        <v>19</v>
      </c>
      <c r="C36" s="27">
        <f>SUM(C37:C39)</f>
        <v>2.6005</v>
      </c>
      <c r="D36" s="8">
        <v>2169.9</v>
      </c>
      <c r="E36" s="40">
        <f>SUM(E37:E39)</f>
        <v>5642.82495</v>
      </c>
    </row>
    <row r="37" spans="1:5" ht="15">
      <c r="A37" s="30">
        <v>3.1</v>
      </c>
      <c r="B37" s="36" t="s">
        <v>20</v>
      </c>
      <c r="C37" s="28">
        <v>2.4367</v>
      </c>
      <c r="D37" s="8">
        <v>2169.9</v>
      </c>
      <c r="E37" s="12">
        <f t="shared" si="0"/>
        <v>5287.39533</v>
      </c>
    </row>
    <row r="38" spans="1:5" ht="15">
      <c r="A38" s="30">
        <v>3.2</v>
      </c>
      <c r="B38" s="36" t="s">
        <v>21</v>
      </c>
      <c r="C38" s="28">
        <v>0.163</v>
      </c>
      <c r="D38" s="8">
        <v>2169.9</v>
      </c>
      <c r="E38" s="12">
        <f t="shared" si="0"/>
        <v>353.69370000000004</v>
      </c>
    </row>
    <row r="39" spans="1:5" ht="15">
      <c r="A39" s="30">
        <v>3.3</v>
      </c>
      <c r="B39" s="36" t="s">
        <v>22</v>
      </c>
      <c r="C39" s="28">
        <v>0.0008</v>
      </c>
      <c r="D39" s="8">
        <v>2169.9</v>
      </c>
      <c r="E39" s="12">
        <f t="shared" si="0"/>
        <v>1.7359200000000001</v>
      </c>
    </row>
    <row r="40" spans="1:5" ht="23.25">
      <c r="A40" s="31">
        <v>4</v>
      </c>
      <c r="B40" s="34" t="s">
        <v>23</v>
      </c>
      <c r="C40" s="27">
        <f>SUM(C41:C47)</f>
        <v>2.63403268</v>
      </c>
      <c r="D40" s="8">
        <v>2169.9</v>
      </c>
      <c r="E40" s="40">
        <f>SUM(E41:E47)</f>
        <v>5715.587512331999</v>
      </c>
    </row>
    <row r="41" spans="1:5" ht="23.25">
      <c r="A41" s="30">
        <v>4.1</v>
      </c>
      <c r="B41" s="36" t="s">
        <v>41</v>
      </c>
      <c r="C41" s="28">
        <v>1.8294</v>
      </c>
      <c r="D41" s="8">
        <v>2169.9</v>
      </c>
      <c r="E41" s="12">
        <f t="shared" si="0"/>
        <v>3969.61506</v>
      </c>
    </row>
    <row r="42" spans="1:5" ht="15">
      <c r="A42" s="30">
        <v>4.2</v>
      </c>
      <c r="B42" s="36" t="s">
        <v>115</v>
      </c>
      <c r="C42" s="28">
        <f>C41*0.202</f>
        <v>0.3695388</v>
      </c>
      <c r="D42" s="8">
        <v>2169.9</v>
      </c>
      <c r="E42" s="12">
        <f t="shared" si="0"/>
        <v>801.86224212</v>
      </c>
    </row>
    <row r="43" spans="1:5" ht="15">
      <c r="A43" s="30">
        <v>4.3</v>
      </c>
      <c r="B43" s="36" t="s">
        <v>24</v>
      </c>
      <c r="C43" s="28">
        <f>(C41+C42)*0.1</f>
        <v>0.21989388</v>
      </c>
      <c r="D43" s="8">
        <v>2169.9</v>
      </c>
      <c r="E43" s="12">
        <f t="shared" si="0"/>
        <v>477.14773021200006</v>
      </c>
    </row>
    <row r="44" spans="1:5" ht="15">
      <c r="A44" s="30">
        <v>4.4</v>
      </c>
      <c r="B44" s="36" t="s">
        <v>139</v>
      </c>
      <c r="C44" s="28">
        <v>0.0157</v>
      </c>
      <c r="D44" s="8">
        <v>2169.9</v>
      </c>
      <c r="E44" s="12">
        <f t="shared" si="0"/>
        <v>34.06743</v>
      </c>
    </row>
    <row r="45" spans="1:5" ht="15">
      <c r="A45" s="30">
        <v>4.5</v>
      </c>
      <c r="B45" s="36" t="s">
        <v>25</v>
      </c>
      <c r="C45" s="28">
        <v>0.0036000000000000003</v>
      </c>
      <c r="D45" s="8">
        <v>2169.9</v>
      </c>
      <c r="E45" s="12">
        <f t="shared" si="0"/>
        <v>7.8116400000000015</v>
      </c>
    </row>
    <row r="46" spans="1:5" ht="15">
      <c r="A46" s="30">
        <v>4.6</v>
      </c>
      <c r="B46" s="36" t="s">
        <v>26</v>
      </c>
      <c r="C46" s="28">
        <v>0.08</v>
      </c>
      <c r="D46" s="8">
        <v>2169.9</v>
      </c>
      <c r="E46" s="12">
        <f t="shared" si="0"/>
        <v>173.592</v>
      </c>
    </row>
    <row r="47" spans="1:5" ht="15">
      <c r="A47" s="30">
        <v>4.7</v>
      </c>
      <c r="B47" s="36" t="s">
        <v>42</v>
      </c>
      <c r="C47" s="28">
        <v>0.1159</v>
      </c>
      <c r="D47" s="8">
        <v>2169.9</v>
      </c>
      <c r="E47" s="12">
        <f t="shared" si="0"/>
        <v>251.49141000000003</v>
      </c>
    </row>
    <row r="48" spans="1:5" ht="15">
      <c r="A48" s="31">
        <v>5</v>
      </c>
      <c r="B48" s="34" t="s">
        <v>27</v>
      </c>
      <c r="C48" s="27">
        <f>SUM(C49:C52)</f>
        <v>1.2856634</v>
      </c>
      <c r="D48" s="8">
        <v>2169.9</v>
      </c>
      <c r="E48" s="40">
        <f>SUM(E49:E52)</f>
        <v>2789.76101166</v>
      </c>
    </row>
    <row r="49" spans="1:5" ht="23.25">
      <c r="A49" s="30">
        <v>5.1</v>
      </c>
      <c r="B49" s="36" t="s">
        <v>43</v>
      </c>
      <c r="C49" s="28">
        <v>0.6617</v>
      </c>
      <c r="D49" s="8">
        <v>2169.9</v>
      </c>
      <c r="E49" s="12">
        <f t="shared" si="0"/>
        <v>1435.82283</v>
      </c>
    </row>
    <row r="50" spans="1:5" ht="15">
      <c r="A50" s="30">
        <v>5.2</v>
      </c>
      <c r="B50" s="36" t="s">
        <v>115</v>
      </c>
      <c r="C50" s="28">
        <f>C49*0.202</f>
        <v>0.1336634</v>
      </c>
      <c r="D50" s="8">
        <v>2169.9</v>
      </c>
      <c r="E50" s="12">
        <f t="shared" si="0"/>
        <v>290.03621166</v>
      </c>
    </row>
    <row r="51" spans="1:5" ht="15">
      <c r="A51" s="30">
        <v>5.3</v>
      </c>
      <c r="B51" s="36" t="s">
        <v>28</v>
      </c>
      <c r="C51" s="28">
        <v>0.2159</v>
      </c>
      <c r="D51" s="8">
        <v>2169.9</v>
      </c>
      <c r="E51" s="12">
        <f t="shared" si="0"/>
        <v>468.48141000000004</v>
      </c>
    </row>
    <row r="52" spans="1:5" ht="15">
      <c r="A52" s="30">
        <v>5.4</v>
      </c>
      <c r="B52" s="36" t="s">
        <v>29</v>
      </c>
      <c r="C52" s="28">
        <v>0.2744</v>
      </c>
      <c r="D52" s="8">
        <v>2169.9</v>
      </c>
      <c r="E52" s="12">
        <f t="shared" si="0"/>
        <v>595.42056</v>
      </c>
    </row>
    <row r="53" spans="1:5" ht="15">
      <c r="A53" s="31">
        <v>6</v>
      </c>
      <c r="B53" s="34" t="s">
        <v>44</v>
      </c>
      <c r="C53" s="27">
        <f>C61*18.5%</f>
        <v>2.57705</v>
      </c>
      <c r="D53" s="8">
        <v>2169.9</v>
      </c>
      <c r="E53" s="40">
        <f t="shared" si="0"/>
        <v>5591.9407949999995</v>
      </c>
    </row>
    <row r="54" spans="1:5" ht="15">
      <c r="A54" s="35">
        <v>6.1</v>
      </c>
      <c r="B54" s="34" t="s">
        <v>117</v>
      </c>
      <c r="C54" s="27">
        <f>C61*9.85%</f>
        <v>1.372105</v>
      </c>
      <c r="D54" s="8">
        <v>2169.9</v>
      </c>
      <c r="E54" s="40">
        <f t="shared" si="0"/>
        <v>2977.3306395</v>
      </c>
    </row>
    <row r="55" spans="1:5" ht="15">
      <c r="A55" s="31">
        <v>7</v>
      </c>
      <c r="B55" s="34" t="s">
        <v>30</v>
      </c>
      <c r="C55" s="27">
        <v>0.009</v>
      </c>
      <c r="D55" s="8">
        <v>2169.9</v>
      </c>
      <c r="E55" s="40">
        <v>20.87</v>
      </c>
    </row>
    <row r="56" spans="1:5" ht="15">
      <c r="A56" s="31">
        <v>8</v>
      </c>
      <c r="B56" s="34" t="s">
        <v>31</v>
      </c>
      <c r="C56" s="29">
        <f>C55+C53+C48+C40+C36+C22+C11</f>
        <v>13.39096108</v>
      </c>
      <c r="D56" s="8">
        <v>2169.9</v>
      </c>
      <c r="E56" s="40">
        <f>E11+E22+E36+E40+E48+E53+E55</f>
        <v>29058.387347491996</v>
      </c>
    </row>
    <row r="57" spans="1:5" ht="15">
      <c r="A57" s="38">
        <v>9</v>
      </c>
      <c r="B57" s="36" t="s">
        <v>32</v>
      </c>
      <c r="C57" s="28">
        <v>0.4686</v>
      </c>
      <c r="D57" s="8">
        <v>2169.9</v>
      </c>
      <c r="E57" s="12">
        <f>C57*D57</f>
        <v>1016.81514</v>
      </c>
    </row>
    <row r="58" spans="1:5" ht="15">
      <c r="A58" s="38">
        <v>10</v>
      </c>
      <c r="B58" s="36" t="s">
        <v>45</v>
      </c>
      <c r="C58" s="28">
        <v>0.0704</v>
      </c>
      <c r="D58" s="8">
        <v>2169.9</v>
      </c>
      <c r="E58" s="12">
        <f>C58*D58-1.25</f>
        <v>151.51096</v>
      </c>
    </row>
    <row r="59" spans="1:6" ht="15">
      <c r="A59" s="31">
        <v>11</v>
      </c>
      <c r="B59" s="54" t="s">
        <v>33</v>
      </c>
      <c r="C59" s="27">
        <f>C56+C57+C58</f>
        <v>13.92996108</v>
      </c>
      <c r="D59" s="8">
        <v>2169.9</v>
      </c>
      <c r="E59" s="40">
        <f>E56+E57+E58</f>
        <v>30226.713447491995</v>
      </c>
      <c r="F59" s="101"/>
    </row>
    <row r="60" ht="15">
      <c r="C60" s="58"/>
    </row>
    <row r="61" ht="15">
      <c r="C61" s="59">
        <v>13.93</v>
      </c>
    </row>
    <row r="63" spans="1:5" ht="30" customHeight="1" thickBot="1">
      <c r="A63" s="122" t="s">
        <v>140</v>
      </c>
      <c r="B63" s="123"/>
      <c r="C63" s="123"/>
      <c r="D63" s="123"/>
      <c r="E63" s="123"/>
    </row>
    <row r="65" spans="1:5" ht="15">
      <c r="A65" s="124" t="s">
        <v>95</v>
      </c>
      <c r="B65" s="124"/>
      <c r="C65" s="124"/>
      <c r="D65" s="124"/>
      <c r="E65" s="124"/>
    </row>
    <row r="67" spans="1:5" ht="15">
      <c r="A67" s="119" t="s">
        <v>1</v>
      </c>
      <c r="B67" s="119"/>
      <c r="C67" s="7"/>
      <c r="D67" s="7"/>
      <c r="E67" s="8">
        <v>2169.9</v>
      </c>
    </row>
    <row r="68" spans="1:5" ht="15">
      <c r="A68" s="119" t="s">
        <v>2</v>
      </c>
      <c r="B68" s="119"/>
      <c r="C68" s="7"/>
      <c r="D68" s="7"/>
      <c r="E68" s="8">
        <v>13.93</v>
      </c>
    </row>
    <row r="69" spans="1:5" ht="15">
      <c r="A69" s="127" t="s">
        <v>151</v>
      </c>
      <c r="B69" s="128"/>
      <c r="C69" s="7"/>
      <c r="D69" s="7"/>
      <c r="E69" s="13">
        <f>E67*E68</f>
        <v>30226.707000000002</v>
      </c>
    </row>
    <row r="70" spans="1:5" ht="38.25" customHeight="1">
      <c r="A70" s="9" t="s">
        <v>35</v>
      </c>
      <c r="B70" s="10" t="s">
        <v>3</v>
      </c>
      <c r="C70" s="121" t="s">
        <v>34</v>
      </c>
      <c r="D70" s="121"/>
      <c r="E70" s="121"/>
    </row>
    <row r="71" spans="1:5" ht="23.25">
      <c r="A71" s="33">
        <v>1</v>
      </c>
      <c r="B71" s="34" t="s">
        <v>36</v>
      </c>
      <c r="C71" s="27">
        <f>SUM(C74:C81)</f>
        <v>1.8163032</v>
      </c>
      <c r="D71" s="8">
        <v>2169.9</v>
      </c>
      <c r="E71" s="40">
        <f>SUM(E74:E81)</f>
        <v>3941.1963136800005</v>
      </c>
    </row>
    <row r="72" spans="1:5" ht="15">
      <c r="A72" s="45"/>
      <c r="B72" s="46" t="s">
        <v>4</v>
      </c>
      <c r="C72" s="60"/>
      <c r="D72" s="8">
        <v>2169.9</v>
      </c>
      <c r="E72" s="12"/>
    </row>
    <row r="73" spans="1:5" ht="15">
      <c r="A73" s="3">
        <v>1.1</v>
      </c>
      <c r="B73" s="4" t="s">
        <v>37</v>
      </c>
      <c r="C73" s="5">
        <f>C74+C75</f>
        <v>1.2416</v>
      </c>
      <c r="D73" s="8">
        <v>2169.9</v>
      </c>
      <c r="E73" s="12">
        <f>C73*D73</f>
        <v>2694.14784</v>
      </c>
    </row>
    <row r="74" spans="1:5" ht="15">
      <c r="A74" s="2"/>
      <c r="B74" s="4" t="s">
        <v>5</v>
      </c>
      <c r="C74" s="6">
        <v>1.2416</v>
      </c>
      <c r="D74" s="8">
        <v>2169.9</v>
      </c>
      <c r="E74" s="12">
        <f>C74*D74</f>
        <v>2694.14784</v>
      </c>
    </row>
    <row r="75" spans="1:5" ht="15">
      <c r="A75" s="2"/>
      <c r="B75" s="4" t="s">
        <v>6</v>
      </c>
      <c r="C75" s="6"/>
      <c r="D75" s="8">
        <v>2169.9</v>
      </c>
      <c r="E75" s="12"/>
    </row>
    <row r="76" spans="1:5" ht="15">
      <c r="A76" s="2">
        <v>1.2</v>
      </c>
      <c r="B76" s="4" t="s">
        <v>115</v>
      </c>
      <c r="C76" s="6">
        <f>(C74+C75)*0.202</f>
        <v>0.2508032</v>
      </c>
      <c r="D76" s="8">
        <v>2169.9</v>
      </c>
      <c r="E76" s="12">
        <f>C76*D76</f>
        <v>544.21786368</v>
      </c>
    </row>
    <row r="77" spans="1:5" ht="23.25">
      <c r="A77" s="2">
        <v>1.3</v>
      </c>
      <c r="B77" s="4" t="s">
        <v>134</v>
      </c>
      <c r="C77" s="6">
        <v>0.0302</v>
      </c>
      <c r="D77" s="8">
        <v>2169.9</v>
      </c>
      <c r="E77" s="12">
        <f>C77*D77</f>
        <v>65.53098</v>
      </c>
    </row>
    <row r="78" spans="1:5" ht="15">
      <c r="A78" s="2">
        <v>1.4</v>
      </c>
      <c r="B78" s="36" t="s">
        <v>7</v>
      </c>
      <c r="C78" s="28"/>
      <c r="D78" s="8">
        <v>2169.9</v>
      </c>
      <c r="E78" s="12"/>
    </row>
    <row r="79" spans="1:5" ht="15">
      <c r="A79" s="2">
        <v>1.5</v>
      </c>
      <c r="B79" s="36" t="s">
        <v>8</v>
      </c>
      <c r="C79" s="28">
        <v>0.0821</v>
      </c>
      <c r="D79" s="8">
        <v>2169.9</v>
      </c>
      <c r="E79" s="12">
        <f>C79*D79</f>
        <v>178.14879000000002</v>
      </c>
    </row>
    <row r="80" spans="1:5" ht="15">
      <c r="A80" s="2">
        <v>1.6</v>
      </c>
      <c r="B80" s="36" t="s">
        <v>135</v>
      </c>
      <c r="C80" s="28">
        <v>0.1846</v>
      </c>
      <c r="D80" s="8">
        <v>2169.9</v>
      </c>
      <c r="E80" s="12">
        <f>C80*D80</f>
        <v>400.56354</v>
      </c>
    </row>
    <row r="81" spans="1:5" ht="15">
      <c r="A81" s="2">
        <v>1.7</v>
      </c>
      <c r="B81" s="36" t="s">
        <v>136</v>
      </c>
      <c r="C81" s="48">
        <v>0.027</v>
      </c>
      <c r="D81" s="8">
        <v>2169.9</v>
      </c>
      <c r="E81" s="12">
        <f>C81*D81</f>
        <v>58.5873</v>
      </c>
    </row>
    <row r="82" spans="1:5" ht="15">
      <c r="A82" s="31">
        <v>2</v>
      </c>
      <c r="B82" s="34" t="s">
        <v>9</v>
      </c>
      <c r="C82" s="27">
        <f>SUM(C83:C93)</f>
        <v>1.7735</v>
      </c>
      <c r="D82" s="8">
        <v>2169.9</v>
      </c>
      <c r="E82" s="40">
        <f>SUM(E83:E93)</f>
        <v>3848.3176500000004</v>
      </c>
    </row>
    <row r="83" spans="1:5" ht="15">
      <c r="A83" s="30">
        <v>2.1</v>
      </c>
      <c r="B83" s="36" t="s">
        <v>10</v>
      </c>
      <c r="C83" s="28">
        <v>0.7985</v>
      </c>
      <c r="D83" s="8">
        <v>2169.9</v>
      </c>
      <c r="E83" s="12">
        <f aca="true" t="shared" si="1" ref="E83:E88">C83*D83</f>
        <v>1732.66515</v>
      </c>
    </row>
    <row r="84" spans="1:5" ht="15">
      <c r="A84" s="30">
        <v>2.2</v>
      </c>
      <c r="B84" s="36" t="s">
        <v>11</v>
      </c>
      <c r="C84" s="28">
        <v>0.3804</v>
      </c>
      <c r="D84" s="8">
        <v>2169.9</v>
      </c>
      <c r="E84" s="12">
        <f t="shared" si="1"/>
        <v>825.42996</v>
      </c>
    </row>
    <row r="85" spans="1:5" ht="23.25">
      <c r="A85" s="30">
        <v>2.3</v>
      </c>
      <c r="B85" s="36" t="s">
        <v>38</v>
      </c>
      <c r="C85" s="28">
        <v>0.0203</v>
      </c>
      <c r="D85" s="8">
        <v>2169.9</v>
      </c>
      <c r="E85" s="12">
        <f t="shared" si="1"/>
        <v>44.04897</v>
      </c>
    </row>
    <row r="86" spans="1:5" ht="15">
      <c r="A86" s="30">
        <v>2.4</v>
      </c>
      <c r="B86" s="36" t="s">
        <v>13</v>
      </c>
      <c r="C86" s="28">
        <v>0.28</v>
      </c>
      <c r="D86" s="8">
        <v>2169.9</v>
      </c>
      <c r="E86" s="12">
        <f t="shared" si="1"/>
        <v>607.5720000000001</v>
      </c>
    </row>
    <row r="87" spans="1:5" ht="15">
      <c r="A87" s="30">
        <v>2.5</v>
      </c>
      <c r="B87" s="36" t="s">
        <v>39</v>
      </c>
      <c r="C87" s="28">
        <v>0.1099</v>
      </c>
      <c r="D87" s="8">
        <v>2169.9</v>
      </c>
      <c r="E87" s="12">
        <f t="shared" si="1"/>
        <v>238.47201</v>
      </c>
    </row>
    <row r="88" spans="1:5" ht="23.25">
      <c r="A88" s="30">
        <v>2.6</v>
      </c>
      <c r="B88" s="36" t="s">
        <v>14</v>
      </c>
      <c r="C88" s="28">
        <v>0.009</v>
      </c>
      <c r="D88" s="8">
        <v>2169.9</v>
      </c>
      <c r="E88" s="12">
        <f t="shared" si="1"/>
        <v>19.5291</v>
      </c>
    </row>
    <row r="89" spans="1:5" ht="15">
      <c r="A89" s="30">
        <v>2.7</v>
      </c>
      <c r="B89" s="36" t="s">
        <v>15</v>
      </c>
      <c r="C89" s="28">
        <v>0.038</v>
      </c>
      <c r="D89" s="8">
        <v>2169.9</v>
      </c>
      <c r="E89" s="12">
        <f>C89*D89</f>
        <v>82.4562</v>
      </c>
    </row>
    <row r="90" spans="1:5" ht="15">
      <c r="A90" s="37" t="s">
        <v>154</v>
      </c>
      <c r="B90" s="36" t="s">
        <v>16</v>
      </c>
      <c r="C90" s="28">
        <v>0.0144</v>
      </c>
      <c r="D90" s="8">
        <v>2169.9</v>
      </c>
      <c r="E90" s="12">
        <f>C90*D90</f>
        <v>31.24656</v>
      </c>
    </row>
    <row r="91" spans="1:5" ht="15">
      <c r="A91" s="30">
        <v>2.9</v>
      </c>
      <c r="B91" s="36" t="s">
        <v>17</v>
      </c>
      <c r="C91" s="28">
        <v>0.0542</v>
      </c>
      <c r="D91" s="8">
        <v>2169.9</v>
      </c>
      <c r="E91" s="12">
        <f>C91*D91</f>
        <v>117.60858</v>
      </c>
    </row>
    <row r="92" spans="1:5" ht="15">
      <c r="A92" s="89">
        <v>2.1</v>
      </c>
      <c r="B92" s="36" t="s">
        <v>18</v>
      </c>
      <c r="C92" s="28">
        <v>0.049</v>
      </c>
      <c r="D92" s="8">
        <v>2169.9</v>
      </c>
      <c r="E92" s="12">
        <f>C92*D92</f>
        <v>106.3251</v>
      </c>
    </row>
    <row r="93" spans="1:5" ht="23.25">
      <c r="A93" s="30">
        <v>2.11</v>
      </c>
      <c r="B93" s="36" t="s">
        <v>138</v>
      </c>
      <c r="C93" s="28">
        <v>0.0198</v>
      </c>
      <c r="D93" s="8">
        <v>2169.9</v>
      </c>
      <c r="E93" s="12">
        <f>C93*D93</f>
        <v>42.964020000000005</v>
      </c>
    </row>
    <row r="94" spans="1:5" ht="23.25">
      <c r="A94" s="31">
        <v>3</v>
      </c>
      <c r="B94" s="34" t="s">
        <v>19</v>
      </c>
      <c r="C94" s="27">
        <f>SUM(C95:C98)</f>
        <v>2.8205000000000005</v>
      </c>
      <c r="D94" s="8">
        <v>2169.9</v>
      </c>
      <c r="E94" s="40">
        <f>SUM(E95:E98)</f>
        <v>6120.202950000001</v>
      </c>
    </row>
    <row r="95" spans="1:5" ht="15">
      <c r="A95" s="30">
        <v>3.1</v>
      </c>
      <c r="B95" s="36" t="s">
        <v>20</v>
      </c>
      <c r="C95" s="28">
        <v>2.5994</v>
      </c>
      <c r="D95" s="8">
        <v>2169.9</v>
      </c>
      <c r="E95" s="12">
        <f>C95*D95</f>
        <v>5640.43806</v>
      </c>
    </row>
    <row r="96" spans="1:5" ht="15">
      <c r="A96" s="30">
        <v>3.2</v>
      </c>
      <c r="B96" s="36" t="s">
        <v>21</v>
      </c>
      <c r="C96" s="28">
        <v>0.1839</v>
      </c>
      <c r="D96" s="8">
        <v>2169.9</v>
      </c>
      <c r="E96" s="12">
        <f>C96*D96</f>
        <v>399.04461000000003</v>
      </c>
    </row>
    <row r="97" spans="1:5" ht="15">
      <c r="A97" s="30">
        <v>3.3</v>
      </c>
      <c r="B97" s="36" t="s">
        <v>157</v>
      </c>
      <c r="C97" s="28">
        <v>0.0365</v>
      </c>
      <c r="D97" s="8">
        <v>2169.9</v>
      </c>
      <c r="E97" s="12">
        <f>C97*D97</f>
        <v>79.20135</v>
      </c>
    </row>
    <row r="98" spans="1:5" ht="15">
      <c r="A98" s="30">
        <v>3.4</v>
      </c>
      <c r="B98" s="36" t="s">
        <v>22</v>
      </c>
      <c r="C98" s="28">
        <v>0.0007</v>
      </c>
      <c r="D98" s="8">
        <v>2169.9</v>
      </c>
      <c r="E98" s="12">
        <f>C98*D98</f>
        <v>1.5189300000000001</v>
      </c>
    </row>
    <row r="99" spans="1:5" ht="23.25">
      <c r="A99" s="31">
        <v>4</v>
      </c>
      <c r="B99" s="34" t="s">
        <v>23</v>
      </c>
      <c r="C99" s="27">
        <f>SUM(C100:C106)</f>
        <v>3.0327</v>
      </c>
      <c r="D99" s="8">
        <v>2169.9</v>
      </c>
      <c r="E99" s="40">
        <f>SUM(E100:E106)</f>
        <v>6580.65573</v>
      </c>
    </row>
    <row r="100" spans="1:5" ht="23.25">
      <c r="A100" s="30">
        <v>4.1</v>
      </c>
      <c r="B100" s="36" t="s">
        <v>41</v>
      </c>
      <c r="C100" s="28">
        <v>1.9848</v>
      </c>
      <c r="D100" s="8">
        <v>2169.9</v>
      </c>
      <c r="E100" s="12">
        <f aca="true" t="shared" si="2" ref="E100:E106">C100*D100</f>
        <v>4306.81752</v>
      </c>
    </row>
    <row r="101" spans="1:5" ht="15">
      <c r="A101" s="30">
        <v>4.2</v>
      </c>
      <c r="B101" s="36" t="s">
        <v>115</v>
      </c>
      <c r="C101" s="28">
        <v>0.4009</v>
      </c>
      <c r="D101" s="8">
        <v>2169.9</v>
      </c>
      <c r="E101" s="12">
        <f t="shared" si="2"/>
        <v>869.91291</v>
      </c>
    </row>
    <row r="102" spans="1:5" ht="15">
      <c r="A102" s="30">
        <v>4.3</v>
      </c>
      <c r="B102" s="36" t="s">
        <v>24</v>
      </c>
      <c r="C102" s="28">
        <v>0.3044</v>
      </c>
      <c r="D102" s="8">
        <v>2169.9</v>
      </c>
      <c r="E102" s="12">
        <f t="shared" si="2"/>
        <v>660.51756</v>
      </c>
    </row>
    <row r="103" spans="1:5" ht="15">
      <c r="A103" s="30">
        <v>4.4</v>
      </c>
      <c r="B103" s="36" t="s">
        <v>139</v>
      </c>
      <c r="C103" s="28">
        <v>0.0383</v>
      </c>
      <c r="D103" s="8">
        <v>2169.9</v>
      </c>
      <c r="E103" s="12">
        <f t="shared" si="2"/>
        <v>83.10717000000001</v>
      </c>
    </row>
    <row r="104" spans="1:5" ht="15">
      <c r="A104" s="30">
        <v>4.5</v>
      </c>
      <c r="B104" s="36" t="s">
        <v>25</v>
      </c>
      <c r="C104" s="28">
        <v>0.0012</v>
      </c>
      <c r="D104" s="8">
        <v>2169.9</v>
      </c>
      <c r="E104" s="12">
        <f t="shared" si="2"/>
        <v>2.6038799999999998</v>
      </c>
    </row>
    <row r="105" spans="1:5" ht="15">
      <c r="A105" s="30">
        <v>4.6</v>
      </c>
      <c r="B105" s="36" t="s">
        <v>26</v>
      </c>
      <c r="C105" s="28">
        <v>0.0819</v>
      </c>
      <c r="D105" s="8">
        <v>2169.9</v>
      </c>
      <c r="E105" s="12">
        <f t="shared" si="2"/>
        <v>177.71481</v>
      </c>
    </row>
    <row r="106" spans="1:5" ht="15">
      <c r="A106" s="30">
        <v>4.7</v>
      </c>
      <c r="B106" s="36" t="s">
        <v>42</v>
      </c>
      <c r="C106" s="28">
        <v>0.2212</v>
      </c>
      <c r="D106" s="8">
        <v>2169.9</v>
      </c>
      <c r="E106" s="12">
        <f t="shared" si="2"/>
        <v>479.98188000000005</v>
      </c>
    </row>
    <row r="107" spans="1:5" ht="15">
      <c r="A107" s="31">
        <v>5</v>
      </c>
      <c r="B107" s="34" t="s">
        <v>27</v>
      </c>
      <c r="C107" s="27">
        <f>SUM(C108:C111)</f>
        <v>1.1439000000000001</v>
      </c>
      <c r="D107" s="8">
        <v>2169.9</v>
      </c>
      <c r="E107" s="40">
        <f>SUM(E108:E111)</f>
        <v>2482.14861</v>
      </c>
    </row>
    <row r="108" spans="1:5" ht="23.25">
      <c r="A108" s="30">
        <v>5.1</v>
      </c>
      <c r="B108" s="36" t="s">
        <v>43</v>
      </c>
      <c r="C108" s="28">
        <v>0.5794</v>
      </c>
      <c r="D108" s="8">
        <v>2169.9</v>
      </c>
      <c r="E108" s="12">
        <f aca="true" t="shared" si="3" ref="E108:E113">C108*D108</f>
        <v>1257.24006</v>
      </c>
    </row>
    <row r="109" spans="1:5" ht="15">
      <c r="A109" s="30">
        <v>5.2</v>
      </c>
      <c r="B109" s="36" t="s">
        <v>115</v>
      </c>
      <c r="C109" s="28">
        <v>0.117</v>
      </c>
      <c r="D109" s="8">
        <v>2169.9</v>
      </c>
      <c r="E109" s="12">
        <f t="shared" si="3"/>
        <v>253.87830000000002</v>
      </c>
    </row>
    <row r="110" spans="1:5" ht="15">
      <c r="A110" s="30">
        <v>5.3</v>
      </c>
      <c r="B110" s="36" t="s">
        <v>28</v>
      </c>
      <c r="C110" s="28">
        <v>0.1618</v>
      </c>
      <c r="D110" s="8">
        <v>2169.9</v>
      </c>
      <c r="E110" s="12">
        <f t="shared" si="3"/>
        <v>351.08982000000003</v>
      </c>
    </row>
    <row r="111" spans="1:5" ht="15">
      <c r="A111" s="30">
        <v>5.4</v>
      </c>
      <c r="B111" s="36" t="s">
        <v>29</v>
      </c>
      <c r="C111" s="28">
        <v>0.2857</v>
      </c>
      <c r="D111" s="8">
        <v>2169.9</v>
      </c>
      <c r="E111" s="12">
        <f t="shared" si="3"/>
        <v>619.94043</v>
      </c>
    </row>
    <row r="112" spans="1:5" ht="15">
      <c r="A112" s="31">
        <v>6</v>
      </c>
      <c r="B112" s="34" t="s">
        <v>44</v>
      </c>
      <c r="C112" s="27">
        <v>2.6821</v>
      </c>
      <c r="D112" s="8">
        <v>2169.9</v>
      </c>
      <c r="E112" s="40">
        <f t="shared" si="3"/>
        <v>5819.888790000001</v>
      </c>
    </row>
    <row r="113" spans="1:5" ht="15">
      <c r="A113" s="35">
        <v>6.1</v>
      </c>
      <c r="B113" s="34" t="s">
        <v>117</v>
      </c>
      <c r="C113" s="27">
        <f>C120*9.85%</f>
        <v>1.372105</v>
      </c>
      <c r="D113" s="8">
        <v>2169.9</v>
      </c>
      <c r="E113" s="40">
        <f t="shared" si="3"/>
        <v>2977.3306395</v>
      </c>
    </row>
    <row r="114" spans="1:5" ht="15">
      <c r="A114" s="31">
        <v>7</v>
      </c>
      <c r="B114" s="34" t="s">
        <v>30</v>
      </c>
      <c r="C114" s="27">
        <v>0.009</v>
      </c>
      <c r="D114" s="8">
        <v>2169.9</v>
      </c>
      <c r="E114" s="40">
        <v>20.87</v>
      </c>
    </row>
    <row r="115" spans="1:5" ht="15">
      <c r="A115" s="31">
        <v>8</v>
      </c>
      <c r="B115" s="34" t="s">
        <v>31</v>
      </c>
      <c r="C115" s="29">
        <f>C114+C112+C107+C99+C94+C82+C71</f>
        <v>13.2780032</v>
      </c>
      <c r="D115" s="8">
        <v>2169.9</v>
      </c>
      <c r="E115" s="40">
        <f>E71+E82+E94+E99+E107+E112+E114</f>
        <v>28813.280043680003</v>
      </c>
    </row>
    <row r="116" spans="1:5" ht="15">
      <c r="A116" s="38">
        <v>9</v>
      </c>
      <c r="B116" s="36" t="s">
        <v>32</v>
      </c>
      <c r="C116" s="28">
        <v>0.5266</v>
      </c>
      <c r="D116" s="8">
        <v>2169.9</v>
      </c>
      <c r="E116" s="12">
        <f>C116*D116</f>
        <v>1142.66934</v>
      </c>
    </row>
    <row r="117" spans="1:5" ht="15">
      <c r="A117" s="38">
        <v>10</v>
      </c>
      <c r="B117" s="36" t="s">
        <v>45</v>
      </c>
      <c r="C117" s="28">
        <v>0.1254</v>
      </c>
      <c r="D117" s="8">
        <v>2169.9</v>
      </c>
      <c r="E117" s="12">
        <f>C117*D117-1.34</f>
        <v>270.7654600000001</v>
      </c>
    </row>
    <row r="118" spans="1:6" ht="15">
      <c r="A118" s="31">
        <v>11</v>
      </c>
      <c r="B118" s="54" t="s">
        <v>33</v>
      </c>
      <c r="C118" s="27">
        <f>C115+C116+C117</f>
        <v>13.930003200000002</v>
      </c>
      <c r="D118" s="8">
        <v>2169.9</v>
      </c>
      <c r="E118" s="40">
        <f>E115+E116+E117</f>
        <v>30226.71484368</v>
      </c>
      <c r="F118" s="101"/>
    </row>
    <row r="119" ht="15">
      <c r="C119" s="58"/>
    </row>
    <row r="120" ht="15">
      <c r="C120" s="59">
        <v>13.93</v>
      </c>
    </row>
    <row r="122" spans="2:5" ht="15">
      <c r="B122" t="s">
        <v>160</v>
      </c>
      <c r="E122" s="110" t="s">
        <v>161</v>
      </c>
    </row>
  </sheetData>
  <sheetProtection/>
  <mergeCells count="13">
    <mergeCell ref="A63:E63"/>
    <mergeCell ref="C70:E70"/>
    <mergeCell ref="A65:E65"/>
    <mergeCell ref="A67:B67"/>
    <mergeCell ref="A68:B68"/>
    <mergeCell ref="A69:B69"/>
    <mergeCell ref="A8:B8"/>
    <mergeCell ref="A9:B9"/>
    <mergeCell ref="C10:E10"/>
    <mergeCell ref="A1:E1"/>
    <mergeCell ref="A3:E3"/>
    <mergeCell ref="A5:E5"/>
    <mergeCell ref="A7:B7"/>
  </mergeCells>
  <hyperlinks>
    <hyperlink ref="A3:E3" location="ГЛАВНАЯ!A1" display="Вернуться на главную страницу к списку домов"/>
  </hyperlink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18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6.421875" style="0" customWidth="1"/>
    <col min="3" max="3" width="10.140625" style="0" hidden="1" customWidth="1"/>
    <col min="4" max="4" width="0" style="0" hidden="1" customWidth="1"/>
    <col min="5" max="5" width="26.00390625" style="0" customWidth="1"/>
  </cols>
  <sheetData>
    <row r="1" spans="1:5" ht="50.25" customHeight="1" thickBot="1">
      <c r="A1" s="122" t="s">
        <v>140</v>
      </c>
      <c r="B1" s="123"/>
      <c r="C1" s="123"/>
      <c r="D1" s="123"/>
      <c r="E1" s="123"/>
    </row>
    <row r="3" spans="1:5" ht="15">
      <c r="A3" s="126" t="s">
        <v>86</v>
      </c>
      <c r="B3" s="126"/>
      <c r="C3" s="126"/>
      <c r="D3" s="126"/>
      <c r="E3" s="126"/>
    </row>
    <row r="5" spans="1:5" ht="15">
      <c r="A5" s="124" t="s">
        <v>96</v>
      </c>
      <c r="B5" s="124"/>
      <c r="C5" s="124"/>
      <c r="D5" s="124"/>
      <c r="E5" s="124"/>
    </row>
    <row r="7" spans="1:5" ht="15">
      <c r="A7" s="119" t="s">
        <v>1</v>
      </c>
      <c r="B7" s="119"/>
      <c r="C7" s="7"/>
      <c r="D7" s="7"/>
      <c r="E7" s="8">
        <v>4571.3</v>
      </c>
    </row>
    <row r="8" spans="1:5" ht="15">
      <c r="A8" s="119" t="s">
        <v>2</v>
      </c>
      <c r="B8" s="119"/>
      <c r="C8" s="7"/>
      <c r="D8" s="7"/>
      <c r="E8" s="8">
        <v>14.37</v>
      </c>
    </row>
    <row r="9" spans="1:5" ht="15">
      <c r="A9" s="127" t="s">
        <v>147</v>
      </c>
      <c r="B9" s="128"/>
      <c r="C9" s="7"/>
      <c r="D9" s="7"/>
      <c r="E9" s="13">
        <f>E7*E8</f>
        <v>65689.581</v>
      </c>
    </row>
    <row r="10" spans="1:5" ht="42.75" customHeight="1">
      <c r="A10" s="105" t="s">
        <v>56</v>
      </c>
      <c r="B10" s="10" t="s">
        <v>3</v>
      </c>
      <c r="C10" s="121" t="s">
        <v>34</v>
      </c>
      <c r="D10" s="121"/>
      <c r="E10" s="121"/>
    </row>
    <row r="11" spans="1:5" ht="23.25">
      <c r="A11" s="33">
        <v>1</v>
      </c>
      <c r="B11" s="34" t="s">
        <v>36</v>
      </c>
      <c r="C11" s="27">
        <f>SUM(C14:C21)</f>
        <v>2.2688032000000002</v>
      </c>
      <c r="D11" s="8">
        <v>4571.3</v>
      </c>
      <c r="E11" s="40">
        <f>C11*D11</f>
        <v>10371.380068160002</v>
      </c>
    </row>
    <row r="12" spans="1:5" ht="15">
      <c r="A12" s="45"/>
      <c r="B12" s="46" t="s">
        <v>4</v>
      </c>
      <c r="C12" s="60"/>
      <c r="D12" s="8">
        <v>4571.3</v>
      </c>
      <c r="E12" s="12"/>
    </row>
    <row r="13" spans="1:5" ht="15">
      <c r="A13" s="3">
        <v>1.1</v>
      </c>
      <c r="B13" s="4" t="s">
        <v>37</v>
      </c>
      <c r="C13" s="5">
        <f>C14+C15</f>
        <v>1.6916000000000002</v>
      </c>
      <c r="D13" s="8">
        <v>4571.3</v>
      </c>
      <c r="E13" s="12">
        <f aca="true" t="shared" si="0" ref="E13:E56">C13*D13</f>
        <v>7732.811080000001</v>
      </c>
    </row>
    <row r="14" spans="1:5" ht="15">
      <c r="A14" s="2"/>
      <c r="B14" s="4" t="s">
        <v>5</v>
      </c>
      <c r="C14" s="6">
        <v>1.0075</v>
      </c>
      <c r="D14" s="8">
        <v>4571.3</v>
      </c>
      <c r="E14" s="12">
        <f t="shared" si="0"/>
        <v>4605.584750000001</v>
      </c>
    </row>
    <row r="15" spans="1:5" ht="15">
      <c r="A15" s="2"/>
      <c r="B15" s="4" t="s">
        <v>6</v>
      </c>
      <c r="C15" s="6">
        <v>0.6841</v>
      </c>
      <c r="D15" s="8">
        <v>4571.3</v>
      </c>
      <c r="E15" s="12">
        <f t="shared" si="0"/>
        <v>3127.2263300000004</v>
      </c>
    </row>
    <row r="16" spans="1:5" ht="15">
      <c r="A16" s="2">
        <v>1.2</v>
      </c>
      <c r="B16" s="4" t="s">
        <v>115</v>
      </c>
      <c r="C16" s="6">
        <f>(C14+C15)*0.202</f>
        <v>0.34170320000000004</v>
      </c>
      <c r="D16" s="8">
        <v>4571.3</v>
      </c>
      <c r="E16" s="12">
        <f t="shared" si="0"/>
        <v>1562.0278381600003</v>
      </c>
    </row>
    <row r="17" spans="1:5" ht="23.25">
      <c r="A17" s="2">
        <v>1.3</v>
      </c>
      <c r="B17" s="4" t="s">
        <v>134</v>
      </c>
      <c r="C17" s="6">
        <v>0.0087</v>
      </c>
      <c r="D17" s="8">
        <v>4571.3</v>
      </c>
      <c r="E17" s="12">
        <f t="shared" si="0"/>
        <v>39.77031</v>
      </c>
    </row>
    <row r="18" spans="1:5" ht="15">
      <c r="A18" s="2">
        <v>1.4</v>
      </c>
      <c r="B18" s="36" t="s">
        <v>7</v>
      </c>
      <c r="C18" s="28">
        <v>0.0012</v>
      </c>
      <c r="D18" s="8">
        <v>4571.3</v>
      </c>
      <c r="E18" s="12">
        <f t="shared" si="0"/>
        <v>5.4855599999999995</v>
      </c>
    </row>
    <row r="19" spans="1:5" ht="15">
      <c r="A19" s="2">
        <v>1.5</v>
      </c>
      <c r="B19" s="36" t="s">
        <v>8</v>
      </c>
      <c r="C19" s="28">
        <v>0.0816</v>
      </c>
      <c r="D19" s="8">
        <v>4571.3</v>
      </c>
      <c r="E19" s="12">
        <f t="shared" si="0"/>
        <v>373.01808000000005</v>
      </c>
    </row>
    <row r="20" spans="1:5" ht="15">
      <c r="A20" s="2">
        <v>1.6</v>
      </c>
      <c r="B20" s="36" t="s">
        <v>135</v>
      </c>
      <c r="C20" s="28">
        <v>0.1164</v>
      </c>
      <c r="D20" s="8">
        <v>4571.3</v>
      </c>
      <c r="E20" s="12">
        <f t="shared" si="0"/>
        <v>532.09932</v>
      </c>
    </row>
    <row r="21" spans="1:5" ht="15">
      <c r="A21" s="2">
        <v>1.7</v>
      </c>
      <c r="B21" s="36" t="s">
        <v>136</v>
      </c>
      <c r="C21" s="48">
        <v>0.0276</v>
      </c>
      <c r="D21" s="8">
        <v>4571.3</v>
      </c>
      <c r="E21" s="12">
        <f t="shared" si="0"/>
        <v>126.16788</v>
      </c>
    </row>
    <row r="22" spans="1:5" ht="15">
      <c r="A22" s="31">
        <v>2</v>
      </c>
      <c r="B22" s="34" t="s">
        <v>9</v>
      </c>
      <c r="C22" s="27">
        <f>SUM(C23:C34)</f>
        <v>2.767</v>
      </c>
      <c r="D22" s="8">
        <v>4571.3</v>
      </c>
      <c r="E22" s="40">
        <f t="shared" si="0"/>
        <v>12648.7871</v>
      </c>
    </row>
    <row r="23" spans="1:5" ht="15">
      <c r="A23" s="30">
        <v>2.1</v>
      </c>
      <c r="B23" s="36" t="s">
        <v>10</v>
      </c>
      <c r="C23" s="28">
        <v>0.6191</v>
      </c>
      <c r="D23" s="8">
        <v>4571.3</v>
      </c>
      <c r="E23" s="12">
        <f t="shared" si="0"/>
        <v>2830.09183</v>
      </c>
    </row>
    <row r="24" spans="1:5" ht="15">
      <c r="A24" s="30">
        <v>2.2</v>
      </c>
      <c r="B24" s="36" t="s">
        <v>11</v>
      </c>
      <c r="C24" s="28">
        <v>0.2333</v>
      </c>
      <c r="D24" s="8">
        <v>4571.3</v>
      </c>
      <c r="E24" s="12">
        <f t="shared" si="0"/>
        <v>1066.48429</v>
      </c>
    </row>
    <row r="25" spans="1:5" ht="15">
      <c r="A25" s="30">
        <v>2.3</v>
      </c>
      <c r="B25" s="36" t="s">
        <v>12</v>
      </c>
      <c r="C25" s="28">
        <v>1.373</v>
      </c>
      <c r="D25" s="8">
        <v>4571.3</v>
      </c>
      <c r="E25" s="12">
        <f t="shared" si="0"/>
        <v>6276.3949</v>
      </c>
    </row>
    <row r="26" spans="1:5" ht="23.25">
      <c r="A26" s="30">
        <v>2.4</v>
      </c>
      <c r="B26" s="36" t="s">
        <v>38</v>
      </c>
      <c r="C26" s="28">
        <v>0.0192</v>
      </c>
      <c r="D26" s="8">
        <v>4571.3</v>
      </c>
      <c r="E26" s="12">
        <f t="shared" si="0"/>
        <v>87.76895999999999</v>
      </c>
    </row>
    <row r="27" spans="1:5" ht="15">
      <c r="A27" s="30">
        <v>2.5</v>
      </c>
      <c r="B27" s="36" t="s">
        <v>13</v>
      </c>
      <c r="C27" s="28">
        <v>0.2607</v>
      </c>
      <c r="D27" s="8">
        <v>4571.3</v>
      </c>
      <c r="E27" s="12">
        <f t="shared" si="0"/>
        <v>1191.73791</v>
      </c>
    </row>
    <row r="28" spans="1:5" ht="15">
      <c r="A28" s="30">
        <v>2.6</v>
      </c>
      <c r="B28" s="36" t="s">
        <v>39</v>
      </c>
      <c r="C28" s="28">
        <v>0.0668</v>
      </c>
      <c r="D28" s="8">
        <v>4571.3</v>
      </c>
      <c r="E28" s="12">
        <f t="shared" si="0"/>
        <v>305.36284</v>
      </c>
    </row>
    <row r="29" spans="1:5" ht="23.25">
      <c r="A29" s="30">
        <v>2.7</v>
      </c>
      <c r="B29" s="36" t="s">
        <v>14</v>
      </c>
      <c r="C29" s="28">
        <v>0.0092</v>
      </c>
      <c r="D29" s="8">
        <v>4571.3</v>
      </c>
      <c r="E29" s="12">
        <f t="shared" si="0"/>
        <v>42.05596</v>
      </c>
    </row>
    <row r="30" spans="1:5" ht="15">
      <c r="A30" s="30">
        <v>2.8</v>
      </c>
      <c r="B30" s="36" t="s">
        <v>15</v>
      </c>
      <c r="C30" s="28">
        <v>0.0483</v>
      </c>
      <c r="D30" s="8">
        <v>4571.3</v>
      </c>
      <c r="E30" s="12">
        <f t="shared" si="0"/>
        <v>220.79379000000003</v>
      </c>
    </row>
    <row r="31" spans="1:5" ht="15">
      <c r="A31" s="37" t="s">
        <v>150</v>
      </c>
      <c r="B31" s="36" t="s">
        <v>16</v>
      </c>
      <c r="C31" s="28">
        <v>0.0144</v>
      </c>
      <c r="D31" s="8">
        <v>4571.3</v>
      </c>
      <c r="E31" s="12">
        <f t="shared" si="0"/>
        <v>65.82672</v>
      </c>
    </row>
    <row r="32" spans="1:5" ht="15">
      <c r="A32" s="30">
        <v>2.1</v>
      </c>
      <c r="B32" s="36" t="s">
        <v>17</v>
      </c>
      <c r="C32" s="28">
        <v>0.0542</v>
      </c>
      <c r="D32" s="8">
        <v>4571.3</v>
      </c>
      <c r="E32" s="12">
        <f t="shared" si="0"/>
        <v>247.76446</v>
      </c>
    </row>
    <row r="33" spans="1:5" ht="15">
      <c r="A33" s="30">
        <v>2.11</v>
      </c>
      <c r="B33" s="36" t="s">
        <v>18</v>
      </c>
      <c r="C33" s="28">
        <v>0.049</v>
      </c>
      <c r="D33" s="8">
        <v>4571.3</v>
      </c>
      <c r="E33" s="12">
        <f t="shared" si="0"/>
        <v>223.99370000000002</v>
      </c>
    </row>
    <row r="34" spans="1:5" ht="23.25">
      <c r="A34" s="30">
        <v>2.12</v>
      </c>
      <c r="B34" s="36" t="s">
        <v>138</v>
      </c>
      <c r="C34" s="28">
        <v>0.0198</v>
      </c>
      <c r="D34" s="8">
        <v>4571.3</v>
      </c>
      <c r="E34" s="12">
        <f t="shared" si="0"/>
        <v>90.51174000000002</v>
      </c>
    </row>
    <row r="35" spans="1:5" ht="23.25">
      <c r="A35" s="31">
        <v>3</v>
      </c>
      <c r="B35" s="34" t="s">
        <v>19</v>
      </c>
      <c r="C35" s="27">
        <f>SUM(C36:C38)</f>
        <v>2.6005</v>
      </c>
      <c r="D35" s="8">
        <v>4571.3</v>
      </c>
      <c r="E35" s="40">
        <f t="shared" si="0"/>
        <v>11887.665649999999</v>
      </c>
    </row>
    <row r="36" spans="1:5" ht="15">
      <c r="A36" s="30">
        <v>3.1</v>
      </c>
      <c r="B36" s="36" t="s">
        <v>20</v>
      </c>
      <c r="C36" s="28">
        <v>2.4367</v>
      </c>
      <c r="D36" s="8">
        <v>4571.3</v>
      </c>
      <c r="E36" s="12">
        <f t="shared" si="0"/>
        <v>11138.88671</v>
      </c>
    </row>
    <row r="37" spans="1:5" ht="15">
      <c r="A37" s="30">
        <v>3.2</v>
      </c>
      <c r="B37" s="36" t="s">
        <v>21</v>
      </c>
      <c r="C37" s="28">
        <v>0.163</v>
      </c>
      <c r="D37" s="8">
        <v>4571.3</v>
      </c>
      <c r="E37" s="12">
        <f t="shared" si="0"/>
        <v>745.1219000000001</v>
      </c>
    </row>
    <row r="38" spans="1:5" ht="15">
      <c r="A38" s="30">
        <v>3.3</v>
      </c>
      <c r="B38" s="36" t="s">
        <v>22</v>
      </c>
      <c r="C38" s="28">
        <v>0.0008</v>
      </c>
      <c r="D38" s="8">
        <v>4571.3</v>
      </c>
      <c r="E38" s="12">
        <f t="shared" si="0"/>
        <v>3.6570400000000003</v>
      </c>
    </row>
    <row r="39" spans="1:5" ht="23.25">
      <c r="A39" s="31">
        <v>4</v>
      </c>
      <c r="B39" s="34" t="s">
        <v>23</v>
      </c>
      <c r="C39" s="27">
        <f>SUM(C40:C46)</f>
        <v>2.56913268</v>
      </c>
      <c r="D39" s="8">
        <v>4571.3</v>
      </c>
      <c r="E39" s="40">
        <f t="shared" si="0"/>
        <v>11744.276220084</v>
      </c>
    </row>
    <row r="40" spans="1:5" ht="23.25">
      <c r="A40" s="30">
        <v>4.1</v>
      </c>
      <c r="B40" s="36" t="s">
        <v>41</v>
      </c>
      <c r="C40" s="28">
        <v>1.8294</v>
      </c>
      <c r="D40" s="8">
        <v>4571.3</v>
      </c>
      <c r="E40" s="12">
        <f t="shared" si="0"/>
        <v>8362.73622</v>
      </c>
    </row>
    <row r="41" spans="1:5" ht="15">
      <c r="A41" s="30">
        <v>4.2</v>
      </c>
      <c r="B41" s="36" t="s">
        <v>115</v>
      </c>
      <c r="C41" s="28">
        <f>C40*0.202</f>
        <v>0.3695388</v>
      </c>
      <c r="D41" s="8">
        <v>4571.3</v>
      </c>
      <c r="E41" s="12">
        <f t="shared" si="0"/>
        <v>1689.27271644</v>
      </c>
    </row>
    <row r="42" spans="1:5" ht="15">
      <c r="A42" s="30">
        <v>4.3</v>
      </c>
      <c r="B42" s="36" t="s">
        <v>24</v>
      </c>
      <c r="C42" s="28">
        <f>(C40+C41)*0.1</f>
        <v>0.21989388</v>
      </c>
      <c r="D42" s="8">
        <v>4571.3</v>
      </c>
      <c r="E42" s="12">
        <f t="shared" si="0"/>
        <v>1005.2008936440001</v>
      </c>
    </row>
    <row r="43" spans="1:5" ht="15">
      <c r="A43" s="30">
        <v>4.4</v>
      </c>
      <c r="B43" s="36" t="s">
        <v>139</v>
      </c>
      <c r="C43" s="28">
        <v>0.0157</v>
      </c>
      <c r="D43" s="8">
        <v>4571.3</v>
      </c>
      <c r="E43" s="12">
        <f t="shared" si="0"/>
        <v>71.76941</v>
      </c>
    </row>
    <row r="44" spans="1:5" ht="15">
      <c r="A44" s="30">
        <v>4.5</v>
      </c>
      <c r="B44" s="36" t="s">
        <v>25</v>
      </c>
      <c r="C44" s="28">
        <v>0.0036000000000000003</v>
      </c>
      <c r="D44" s="8">
        <v>4571.3</v>
      </c>
      <c r="E44" s="12">
        <f t="shared" si="0"/>
        <v>16.456680000000002</v>
      </c>
    </row>
    <row r="45" spans="1:5" ht="15">
      <c r="A45" s="30">
        <v>4.6</v>
      </c>
      <c r="B45" s="36" t="s">
        <v>26</v>
      </c>
      <c r="C45" s="28">
        <v>0.08</v>
      </c>
      <c r="D45" s="8">
        <v>4571.3</v>
      </c>
      <c r="E45" s="12">
        <f t="shared" si="0"/>
        <v>365.704</v>
      </c>
    </row>
    <row r="46" spans="1:5" ht="15">
      <c r="A46" s="30">
        <v>4.7</v>
      </c>
      <c r="B46" s="36" t="s">
        <v>42</v>
      </c>
      <c r="C46" s="28">
        <v>0.051</v>
      </c>
      <c r="D46" s="8">
        <v>4571.3</v>
      </c>
      <c r="E46" s="12">
        <f t="shared" si="0"/>
        <v>233.1363</v>
      </c>
    </row>
    <row r="47" spans="1:5" ht="15">
      <c r="A47" s="31">
        <v>5</v>
      </c>
      <c r="B47" s="34" t="s">
        <v>27</v>
      </c>
      <c r="C47" s="27">
        <f>SUM(C48:C51)</f>
        <v>1.3175852</v>
      </c>
      <c r="D47" s="8">
        <v>4571.3</v>
      </c>
      <c r="E47" s="40">
        <f t="shared" si="0"/>
        <v>6023.07722476</v>
      </c>
    </row>
    <row r="48" spans="1:5" ht="23.25">
      <c r="A48" s="30">
        <v>5.1</v>
      </c>
      <c r="B48" s="36" t="s">
        <v>43</v>
      </c>
      <c r="C48" s="28">
        <v>0.6826</v>
      </c>
      <c r="D48" s="8">
        <v>4571.3</v>
      </c>
      <c r="E48" s="12">
        <f t="shared" si="0"/>
        <v>3120.36938</v>
      </c>
    </row>
    <row r="49" spans="1:5" ht="15">
      <c r="A49" s="30">
        <v>5.2</v>
      </c>
      <c r="B49" s="36" t="s">
        <v>115</v>
      </c>
      <c r="C49" s="28">
        <f>C48*0.202</f>
        <v>0.1378852</v>
      </c>
      <c r="D49" s="8">
        <v>4571.3</v>
      </c>
      <c r="E49" s="12">
        <f t="shared" si="0"/>
        <v>630.31461476</v>
      </c>
    </row>
    <row r="50" spans="1:5" ht="15">
      <c r="A50" s="30">
        <v>5.3</v>
      </c>
      <c r="B50" s="36" t="s">
        <v>28</v>
      </c>
      <c r="C50" s="28">
        <v>0.2227</v>
      </c>
      <c r="D50" s="8">
        <v>4571.3</v>
      </c>
      <c r="E50" s="12">
        <f t="shared" si="0"/>
        <v>1018.0285100000001</v>
      </c>
    </row>
    <row r="51" spans="1:5" ht="15">
      <c r="A51" s="30">
        <v>5.4</v>
      </c>
      <c r="B51" s="36" t="s">
        <v>29</v>
      </c>
      <c r="C51" s="28">
        <v>0.2744</v>
      </c>
      <c r="D51" s="8">
        <v>4571.3</v>
      </c>
      <c r="E51" s="12">
        <f t="shared" si="0"/>
        <v>1254.36472</v>
      </c>
    </row>
    <row r="52" spans="1:5" ht="15">
      <c r="A52" s="31">
        <v>6</v>
      </c>
      <c r="B52" s="34" t="s">
        <v>44</v>
      </c>
      <c r="C52" s="27">
        <f>C60*18.5%</f>
        <v>2.6584499999999998</v>
      </c>
      <c r="D52" s="8">
        <v>4571.3</v>
      </c>
      <c r="E52" s="40">
        <f t="shared" si="0"/>
        <v>12152.572484999999</v>
      </c>
    </row>
    <row r="53" spans="1:5" ht="15">
      <c r="A53" s="35">
        <v>6.1</v>
      </c>
      <c r="B53" s="34" t="s">
        <v>117</v>
      </c>
      <c r="C53" s="27">
        <f>C60*9.85%</f>
        <v>1.4154449999999998</v>
      </c>
      <c r="D53" s="8">
        <v>4571.3</v>
      </c>
      <c r="E53" s="40">
        <f t="shared" si="0"/>
        <v>6470.4237285</v>
      </c>
    </row>
    <row r="54" spans="1:5" ht="15">
      <c r="A54" s="31">
        <v>7</v>
      </c>
      <c r="B54" s="34" t="s">
        <v>30</v>
      </c>
      <c r="C54" s="27">
        <v>0.009</v>
      </c>
      <c r="D54" s="8">
        <v>4571.3</v>
      </c>
      <c r="E54" s="40">
        <v>41.2</v>
      </c>
    </row>
    <row r="55" spans="1:5" ht="15">
      <c r="A55" s="31">
        <v>8</v>
      </c>
      <c r="B55" s="34" t="s">
        <v>31</v>
      </c>
      <c r="C55" s="29">
        <f>C54+C52+C47+C39+C35+C22+C11</f>
        <v>14.19047108</v>
      </c>
      <c r="D55" s="8">
        <v>4571.3</v>
      </c>
      <c r="E55" s="40">
        <f>E11+E22+E35+E39+E47+E52+E54</f>
        <v>64868.95874800399</v>
      </c>
    </row>
    <row r="56" spans="1:5" ht="15">
      <c r="A56" s="38">
        <v>9</v>
      </c>
      <c r="B56" s="36" t="s">
        <v>159</v>
      </c>
      <c r="C56" s="28">
        <v>0.1561</v>
      </c>
      <c r="D56" s="8">
        <v>4571.3</v>
      </c>
      <c r="E56" s="12">
        <f t="shared" si="0"/>
        <v>713.57993</v>
      </c>
    </row>
    <row r="57" spans="1:5" ht="15">
      <c r="A57" s="38">
        <v>10</v>
      </c>
      <c r="B57" s="36" t="s">
        <v>158</v>
      </c>
      <c r="C57" s="28">
        <v>0.0234</v>
      </c>
      <c r="D57" s="8">
        <v>4571.3</v>
      </c>
      <c r="E57" s="12">
        <f>C57*D57+0.07</f>
        <v>107.03842</v>
      </c>
    </row>
    <row r="58" spans="1:6" ht="15">
      <c r="A58" s="31">
        <v>11</v>
      </c>
      <c r="B58" s="54" t="s">
        <v>33</v>
      </c>
      <c r="C58" s="27">
        <f>C55+C56+C57</f>
        <v>14.369971080000001</v>
      </c>
      <c r="D58" s="8">
        <v>4571.3</v>
      </c>
      <c r="E58" s="40">
        <f>E55+E56+E57</f>
        <v>65689.577098004</v>
      </c>
      <c r="F58" s="101"/>
    </row>
    <row r="59" ht="15">
      <c r="C59" s="58"/>
    </row>
    <row r="60" ht="15">
      <c r="C60" s="59">
        <v>14.37</v>
      </c>
    </row>
    <row r="61" spans="1:5" ht="31.5" customHeight="1" thickBot="1">
      <c r="A61" s="122" t="s">
        <v>140</v>
      </c>
      <c r="B61" s="123"/>
      <c r="C61" s="123"/>
      <c r="D61" s="123"/>
      <c r="E61" s="123"/>
    </row>
    <row r="62" spans="1:5" ht="15">
      <c r="A62" s="124" t="s">
        <v>96</v>
      </c>
      <c r="B62" s="124"/>
      <c r="C62" s="124"/>
      <c r="D62" s="124"/>
      <c r="E62" s="124"/>
    </row>
    <row r="63" spans="1:5" ht="15">
      <c r="A63" s="119" t="s">
        <v>1</v>
      </c>
      <c r="B63" s="119"/>
      <c r="C63" s="7"/>
      <c r="D63" s="7"/>
      <c r="E63" s="8">
        <v>4571.3</v>
      </c>
    </row>
    <row r="64" spans="1:5" ht="15">
      <c r="A64" s="119" t="s">
        <v>2</v>
      </c>
      <c r="B64" s="119"/>
      <c r="C64" s="7"/>
      <c r="D64" s="7"/>
      <c r="E64" s="8">
        <v>14.37</v>
      </c>
    </row>
    <row r="65" spans="1:5" ht="15">
      <c r="A65" s="127" t="s">
        <v>148</v>
      </c>
      <c r="B65" s="128"/>
      <c r="C65" s="7"/>
      <c r="D65" s="7"/>
      <c r="E65" s="13">
        <f>E63*E64</f>
        <v>65689.581</v>
      </c>
    </row>
    <row r="66" spans="1:5" ht="41.25" customHeight="1">
      <c r="A66" s="105" t="s">
        <v>56</v>
      </c>
      <c r="B66" s="10" t="s">
        <v>3</v>
      </c>
      <c r="C66" s="121" t="s">
        <v>34</v>
      </c>
      <c r="D66" s="121"/>
      <c r="E66" s="121"/>
    </row>
    <row r="67" spans="1:5" ht="23.25">
      <c r="A67" s="33">
        <v>1</v>
      </c>
      <c r="B67" s="34" t="s">
        <v>36</v>
      </c>
      <c r="C67" s="27">
        <f>SUM(C70:C77)</f>
        <v>2.427799</v>
      </c>
      <c r="D67" s="8">
        <v>4571.3</v>
      </c>
      <c r="E67" s="40">
        <f>C67*D67</f>
        <v>11098.1975687</v>
      </c>
    </row>
    <row r="68" spans="1:5" ht="15">
      <c r="A68" s="45"/>
      <c r="B68" s="46" t="s">
        <v>4</v>
      </c>
      <c r="C68" s="60"/>
      <c r="D68" s="8">
        <v>4571.3</v>
      </c>
      <c r="E68" s="12"/>
    </row>
    <row r="69" spans="1:5" ht="15">
      <c r="A69" s="3">
        <v>1.1</v>
      </c>
      <c r="B69" s="4" t="s">
        <v>37</v>
      </c>
      <c r="C69" s="5">
        <f>C70+C71</f>
        <v>1.7495</v>
      </c>
      <c r="D69" s="8">
        <v>4571.3</v>
      </c>
      <c r="E69" s="12">
        <f aca="true" t="shared" si="1" ref="E69:E109">C69*D69</f>
        <v>7997.489350000001</v>
      </c>
    </row>
    <row r="70" spans="1:5" ht="15">
      <c r="A70" s="2"/>
      <c r="B70" s="4" t="s">
        <v>5</v>
      </c>
      <c r="C70" s="6">
        <v>1.2416</v>
      </c>
      <c r="D70" s="8">
        <v>4571.3</v>
      </c>
      <c r="E70" s="12">
        <f t="shared" si="1"/>
        <v>5675.72608</v>
      </c>
    </row>
    <row r="71" spans="1:5" ht="15">
      <c r="A71" s="2"/>
      <c r="B71" s="4" t="s">
        <v>6</v>
      </c>
      <c r="C71" s="6">
        <v>0.5079</v>
      </c>
      <c r="D71" s="8">
        <v>4571.3</v>
      </c>
      <c r="E71" s="12">
        <f t="shared" si="1"/>
        <v>2321.7632700000004</v>
      </c>
    </row>
    <row r="72" spans="1:5" ht="15">
      <c r="A72" s="2">
        <v>1.2</v>
      </c>
      <c r="B72" s="4" t="s">
        <v>115</v>
      </c>
      <c r="C72" s="6">
        <f>C69*20.2%</f>
        <v>0.35339899999999996</v>
      </c>
      <c r="D72" s="8">
        <v>4571.3</v>
      </c>
      <c r="E72" s="12">
        <f t="shared" si="1"/>
        <v>1615.4928487</v>
      </c>
    </row>
    <row r="73" spans="1:5" ht="23.25">
      <c r="A73" s="2">
        <v>1.3</v>
      </c>
      <c r="B73" s="4" t="s">
        <v>134</v>
      </c>
      <c r="C73" s="6">
        <v>0.0302</v>
      </c>
      <c r="D73" s="8">
        <v>4571.3</v>
      </c>
      <c r="E73" s="12">
        <f t="shared" si="1"/>
        <v>138.05326000000002</v>
      </c>
    </row>
    <row r="74" spans="1:5" ht="15">
      <c r="A74" s="2">
        <v>1.4</v>
      </c>
      <c r="B74" s="36" t="s">
        <v>7</v>
      </c>
      <c r="C74" s="28">
        <v>0.001</v>
      </c>
      <c r="D74" s="8">
        <v>4571.3</v>
      </c>
      <c r="E74" s="12">
        <f t="shared" si="1"/>
        <v>4.5713</v>
      </c>
    </row>
    <row r="75" spans="1:5" ht="15">
      <c r="A75" s="2">
        <v>1.5</v>
      </c>
      <c r="B75" s="36" t="s">
        <v>8</v>
      </c>
      <c r="C75" s="28">
        <v>0.0821</v>
      </c>
      <c r="D75" s="8">
        <v>4571.3</v>
      </c>
      <c r="E75" s="12">
        <f t="shared" si="1"/>
        <v>375.30373000000003</v>
      </c>
    </row>
    <row r="76" spans="1:5" ht="15">
      <c r="A76" s="2">
        <v>1.6</v>
      </c>
      <c r="B76" s="36" t="s">
        <v>135</v>
      </c>
      <c r="C76" s="28">
        <v>0.1846</v>
      </c>
      <c r="D76" s="8">
        <v>4571.3</v>
      </c>
      <c r="E76" s="12">
        <f t="shared" si="1"/>
        <v>843.86198</v>
      </c>
    </row>
    <row r="77" spans="1:5" ht="15">
      <c r="A77" s="2">
        <v>1.7</v>
      </c>
      <c r="B77" s="36" t="s">
        <v>136</v>
      </c>
      <c r="C77" s="48">
        <v>0.027</v>
      </c>
      <c r="D77" s="8">
        <v>4571.3</v>
      </c>
      <c r="E77" s="12">
        <f t="shared" si="1"/>
        <v>123.4251</v>
      </c>
    </row>
    <row r="78" spans="1:5" ht="15">
      <c r="A78" s="31">
        <v>2</v>
      </c>
      <c r="B78" s="34" t="s">
        <v>9</v>
      </c>
      <c r="C78" s="27">
        <f>SUM(C79:C89)</f>
        <v>1.7735</v>
      </c>
      <c r="D78" s="8">
        <v>4571.3</v>
      </c>
      <c r="E78" s="40">
        <f t="shared" si="1"/>
        <v>8107.2005500000005</v>
      </c>
    </row>
    <row r="79" spans="1:5" ht="15">
      <c r="A79" s="30">
        <v>2.1</v>
      </c>
      <c r="B79" s="36" t="s">
        <v>10</v>
      </c>
      <c r="C79" s="28">
        <v>0.7985</v>
      </c>
      <c r="D79" s="8">
        <v>4571.3</v>
      </c>
      <c r="E79" s="12">
        <f t="shared" si="1"/>
        <v>3650.18305</v>
      </c>
    </row>
    <row r="80" spans="1:5" ht="15">
      <c r="A80" s="30">
        <v>2.2</v>
      </c>
      <c r="B80" s="36" t="s">
        <v>11</v>
      </c>
      <c r="C80" s="28">
        <v>0.3804</v>
      </c>
      <c r="D80" s="8">
        <v>4571.3</v>
      </c>
      <c r="E80" s="12">
        <f t="shared" si="1"/>
        <v>1738.92252</v>
      </c>
    </row>
    <row r="81" spans="1:5" ht="23.25">
      <c r="A81" s="30">
        <v>2.3</v>
      </c>
      <c r="B81" s="36" t="s">
        <v>38</v>
      </c>
      <c r="C81" s="28">
        <v>0.0203</v>
      </c>
      <c r="D81" s="8">
        <v>4571.3</v>
      </c>
      <c r="E81" s="12">
        <f t="shared" si="1"/>
        <v>92.79739</v>
      </c>
    </row>
    <row r="82" spans="1:5" ht="15">
      <c r="A82" s="30">
        <v>2.4</v>
      </c>
      <c r="B82" s="36" t="s">
        <v>13</v>
      </c>
      <c r="C82" s="28">
        <v>0.28</v>
      </c>
      <c r="D82" s="8">
        <v>4571.3</v>
      </c>
      <c r="E82" s="12">
        <f t="shared" si="1"/>
        <v>1279.9640000000002</v>
      </c>
    </row>
    <row r="83" spans="1:5" ht="15">
      <c r="A83" s="30">
        <v>2.5</v>
      </c>
      <c r="B83" s="36" t="s">
        <v>39</v>
      </c>
      <c r="C83" s="28">
        <v>0.1099</v>
      </c>
      <c r="D83" s="8">
        <v>4571.3</v>
      </c>
      <c r="E83" s="12">
        <f t="shared" si="1"/>
        <v>502.38587</v>
      </c>
    </row>
    <row r="84" spans="1:5" ht="23.25">
      <c r="A84" s="30">
        <v>2.6</v>
      </c>
      <c r="B84" s="36" t="s">
        <v>14</v>
      </c>
      <c r="C84" s="28">
        <v>0.009</v>
      </c>
      <c r="D84" s="8">
        <v>4571.3</v>
      </c>
      <c r="E84" s="12">
        <f t="shared" si="1"/>
        <v>41.1417</v>
      </c>
    </row>
    <row r="85" spans="1:5" ht="15">
      <c r="A85" s="30">
        <v>2.7</v>
      </c>
      <c r="B85" s="36" t="s">
        <v>15</v>
      </c>
      <c r="C85" s="28">
        <v>0.038</v>
      </c>
      <c r="D85" s="8">
        <v>4571.3</v>
      </c>
      <c r="E85" s="12">
        <f t="shared" si="1"/>
        <v>173.70940000000002</v>
      </c>
    </row>
    <row r="86" spans="1:5" ht="15">
      <c r="A86" s="37" t="s">
        <v>154</v>
      </c>
      <c r="B86" s="36" t="s">
        <v>16</v>
      </c>
      <c r="C86" s="28">
        <v>0.0144</v>
      </c>
      <c r="D86" s="8">
        <v>4571.3</v>
      </c>
      <c r="E86" s="12">
        <f t="shared" si="1"/>
        <v>65.82672</v>
      </c>
    </row>
    <row r="87" spans="1:5" ht="15">
      <c r="A87" s="30">
        <v>2.9</v>
      </c>
      <c r="B87" s="36" t="s">
        <v>17</v>
      </c>
      <c r="C87" s="28">
        <v>0.0542</v>
      </c>
      <c r="D87" s="8">
        <v>4571.3</v>
      </c>
      <c r="E87" s="12">
        <f t="shared" si="1"/>
        <v>247.76446</v>
      </c>
    </row>
    <row r="88" spans="1:5" ht="15">
      <c r="A88" s="89">
        <v>2.1</v>
      </c>
      <c r="B88" s="36" t="s">
        <v>18</v>
      </c>
      <c r="C88" s="28">
        <v>0.049</v>
      </c>
      <c r="D88" s="8">
        <v>4571.3</v>
      </c>
      <c r="E88" s="12">
        <f t="shared" si="1"/>
        <v>223.99370000000002</v>
      </c>
    </row>
    <row r="89" spans="1:5" ht="23.25">
      <c r="A89" s="30">
        <v>2.11</v>
      </c>
      <c r="B89" s="36" t="s">
        <v>138</v>
      </c>
      <c r="C89" s="28">
        <v>0.0198</v>
      </c>
      <c r="D89" s="8">
        <v>4571.3</v>
      </c>
      <c r="E89" s="12">
        <f t="shared" si="1"/>
        <v>90.51174000000002</v>
      </c>
    </row>
    <row r="90" spans="1:5" ht="23.25">
      <c r="A90" s="31">
        <v>3</v>
      </c>
      <c r="B90" s="34" t="s">
        <v>19</v>
      </c>
      <c r="C90" s="27">
        <f>C91+C92+C93+C94</f>
        <v>2.8205000000000005</v>
      </c>
      <c r="D90" s="8">
        <v>4571.3</v>
      </c>
      <c r="E90" s="40">
        <f t="shared" si="1"/>
        <v>12893.351650000002</v>
      </c>
    </row>
    <row r="91" spans="1:5" ht="15">
      <c r="A91" s="30">
        <v>3.1</v>
      </c>
      <c r="B91" s="36" t="s">
        <v>20</v>
      </c>
      <c r="C91" s="28">
        <v>2.5994</v>
      </c>
      <c r="D91" s="8">
        <v>4571.3</v>
      </c>
      <c r="E91" s="12">
        <f t="shared" si="1"/>
        <v>11882.63722</v>
      </c>
    </row>
    <row r="92" spans="1:5" ht="15">
      <c r="A92" s="30">
        <v>3.2</v>
      </c>
      <c r="B92" s="36" t="s">
        <v>21</v>
      </c>
      <c r="C92" s="28">
        <v>0.1839</v>
      </c>
      <c r="D92" s="8">
        <v>4571.3</v>
      </c>
      <c r="E92" s="12">
        <f t="shared" si="1"/>
        <v>840.6620700000001</v>
      </c>
    </row>
    <row r="93" spans="1:5" ht="15">
      <c r="A93" s="30">
        <v>3.3</v>
      </c>
      <c r="B93" s="36" t="s">
        <v>157</v>
      </c>
      <c r="C93" s="28">
        <v>0.0365</v>
      </c>
      <c r="D93" s="8">
        <v>4571.3</v>
      </c>
      <c r="E93" s="12">
        <f>C93*D93</f>
        <v>166.85245</v>
      </c>
    </row>
    <row r="94" spans="1:5" ht="15">
      <c r="A94" s="30">
        <v>3.4</v>
      </c>
      <c r="B94" s="36" t="s">
        <v>22</v>
      </c>
      <c r="C94" s="28">
        <v>0.0007</v>
      </c>
      <c r="D94" s="8">
        <v>4571.3</v>
      </c>
      <c r="E94" s="12">
        <f t="shared" si="1"/>
        <v>3.19991</v>
      </c>
    </row>
    <row r="95" spans="1:5" ht="23.25">
      <c r="A95" s="31">
        <v>4</v>
      </c>
      <c r="B95" s="34" t="s">
        <v>23</v>
      </c>
      <c r="C95" s="27">
        <f>SUM(C96:C102)</f>
        <v>2.9745296</v>
      </c>
      <c r="D95" s="8">
        <v>4571.3</v>
      </c>
      <c r="E95" s="40">
        <f t="shared" si="1"/>
        <v>13597.46716048</v>
      </c>
    </row>
    <row r="96" spans="1:5" ht="23.25">
      <c r="A96" s="30">
        <v>4.1</v>
      </c>
      <c r="B96" s="36" t="s">
        <v>41</v>
      </c>
      <c r="C96" s="28">
        <v>1.9848</v>
      </c>
      <c r="D96" s="8">
        <v>4571.3</v>
      </c>
      <c r="E96" s="12">
        <f t="shared" si="1"/>
        <v>9073.11624</v>
      </c>
    </row>
    <row r="97" spans="1:5" ht="15">
      <c r="A97" s="30">
        <v>4.2</v>
      </c>
      <c r="B97" s="36" t="s">
        <v>115</v>
      </c>
      <c r="C97" s="28">
        <f>C96*0.202</f>
        <v>0.4009296</v>
      </c>
      <c r="D97" s="8">
        <v>4571.3</v>
      </c>
      <c r="E97" s="12">
        <f t="shared" si="1"/>
        <v>1832.76948048</v>
      </c>
    </row>
    <row r="98" spans="1:5" ht="15">
      <c r="A98" s="30">
        <v>4.3</v>
      </c>
      <c r="B98" s="36" t="s">
        <v>24</v>
      </c>
      <c r="C98" s="28">
        <v>0.2753</v>
      </c>
      <c r="D98" s="8">
        <v>4571.3</v>
      </c>
      <c r="E98" s="12">
        <f t="shared" si="1"/>
        <v>1258.47889</v>
      </c>
    </row>
    <row r="99" spans="1:5" ht="15">
      <c r="A99" s="30">
        <v>4.4</v>
      </c>
      <c r="B99" s="36" t="s">
        <v>139</v>
      </c>
      <c r="C99" s="28">
        <v>0.0383</v>
      </c>
      <c r="D99" s="8">
        <v>4571.3</v>
      </c>
      <c r="E99" s="12">
        <f t="shared" si="1"/>
        <v>175.08079</v>
      </c>
    </row>
    <row r="100" spans="1:5" ht="15">
      <c r="A100" s="30">
        <v>4.5</v>
      </c>
      <c r="B100" s="36" t="s">
        <v>25</v>
      </c>
      <c r="C100" s="28">
        <v>0.0012</v>
      </c>
      <c r="D100" s="8">
        <v>4571.3</v>
      </c>
      <c r="E100" s="12">
        <f t="shared" si="1"/>
        <v>5.4855599999999995</v>
      </c>
    </row>
    <row r="101" spans="1:5" ht="15">
      <c r="A101" s="30">
        <v>4.6</v>
      </c>
      <c r="B101" s="36" t="s">
        <v>26</v>
      </c>
      <c r="C101" s="28">
        <v>0.0819</v>
      </c>
      <c r="D101" s="8">
        <v>4571.3</v>
      </c>
      <c r="E101" s="12">
        <f t="shared" si="1"/>
        <v>374.38947</v>
      </c>
    </row>
    <row r="102" spans="1:5" ht="15">
      <c r="A102" s="30">
        <v>4.7</v>
      </c>
      <c r="B102" s="36" t="s">
        <v>42</v>
      </c>
      <c r="C102" s="28">
        <v>0.1921</v>
      </c>
      <c r="D102" s="8">
        <v>4571.3</v>
      </c>
      <c r="E102" s="12">
        <f t="shared" si="1"/>
        <v>878.14673</v>
      </c>
    </row>
    <row r="103" spans="1:5" ht="15">
      <c r="A103" s="31">
        <v>5</v>
      </c>
      <c r="B103" s="34" t="s">
        <v>27</v>
      </c>
      <c r="C103" s="27">
        <v>1.1439</v>
      </c>
      <c r="D103" s="8">
        <v>4571.3</v>
      </c>
      <c r="E103" s="40">
        <f t="shared" si="1"/>
        <v>5229.11007</v>
      </c>
    </row>
    <row r="104" spans="1:5" ht="23.25">
      <c r="A104" s="30">
        <v>5.1</v>
      </c>
      <c r="B104" s="36" t="s">
        <v>43</v>
      </c>
      <c r="C104" s="28">
        <v>0.5794</v>
      </c>
      <c r="D104" s="8">
        <v>4571.3</v>
      </c>
      <c r="E104" s="12">
        <f t="shared" si="1"/>
        <v>2648.6112200000002</v>
      </c>
    </row>
    <row r="105" spans="1:5" ht="15">
      <c r="A105" s="30">
        <v>5.2</v>
      </c>
      <c r="B105" s="36" t="s">
        <v>115</v>
      </c>
      <c r="C105" s="28">
        <f>C104*0.202</f>
        <v>0.11703880000000001</v>
      </c>
      <c r="D105" s="8">
        <v>4571.3</v>
      </c>
      <c r="E105" s="12">
        <f t="shared" si="1"/>
        <v>535.0194664400001</v>
      </c>
    </row>
    <row r="106" spans="1:5" ht="15">
      <c r="A106" s="30">
        <v>5.3</v>
      </c>
      <c r="B106" s="36" t="s">
        <v>28</v>
      </c>
      <c r="C106" s="28">
        <v>0.1618</v>
      </c>
      <c r="D106" s="8">
        <v>4571.3</v>
      </c>
      <c r="E106" s="12">
        <f t="shared" si="1"/>
        <v>739.63634</v>
      </c>
    </row>
    <row r="107" spans="1:5" ht="15">
      <c r="A107" s="30">
        <v>5.4</v>
      </c>
      <c r="B107" s="36" t="s">
        <v>29</v>
      </c>
      <c r="C107" s="28">
        <v>0.2857</v>
      </c>
      <c r="D107" s="8">
        <v>4571.3</v>
      </c>
      <c r="E107" s="12">
        <f t="shared" si="1"/>
        <v>1306.02041</v>
      </c>
    </row>
    <row r="108" spans="1:5" ht="15">
      <c r="A108" s="31">
        <v>6</v>
      </c>
      <c r="B108" s="34" t="s">
        <v>44</v>
      </c>
      <c r="C108" s="27">
        <v>2.682</v>
      </c>
      <c r="D108" s="8">
        <v>4571.3</v>
      </c>
      <c r="E108" s="40">
        <f t="shared" si="1"/>
        <v>12260.2266</v>
      </c>
    </row>
    <row r="109" spans="1:5" ht="15">
      <c r="A109" s="35">
        <v>6.1</v>
      </c>
      <c r="B109" s="34" t="s">
        <v>117</v>
      </c>
      <c r="C109" s="27">
        <f>C116*9.85%</f>
        <v>1.4154449999999998</v>
      </c>
      <c r="D109" s="8">
        <v>4571.3</v>
      </c>
      <c r="E109" s="40">
        <f t="shared" si="1"/>
        <v>6470.4237285</v>
      </c>
    </row>
    <row r="110" spans="1:5" ht="15">
      <c r="A110" s="31">
        <v>7</v>
      </c>
      <c r="B110" s="34" t="s">
        <v>30</v>
      </c>
      <c r="C110" s="27">
        <v>0.009</v>
      </c>
      <c r="D110" s="8">
        <v>4571.3</v>
      </c>
      <c r="E110" s="40">
        <v>41.2</v>
      </c>
    </row>
    <row r="111" spans="1:5" ht="15">
      <c r="A111" s="31">
        <v>8</v>
      </c>
      <c r="B111" s="34" t="s">
        <v>31</v>
      </c>
      <c r="C111" s="29">
        <v>13.8313</v>
      </c>
      <c r="D111" s="8">
        <v>4571.3</v>
      </c>
      <c r="E111" s="40">
        <f>E67+E78+E90+E95+E103+E108+E110</f>
        <v>63226.75359918</v>
      </c>
    </row>
    <row r="112" spans="1:5" ht="15">
      <c r="A112" s="38">
        <v>9</v>
      </c>
      <c r="B112" s="36" t="s">
        <v>159</v>
      </c>
      <c r="C112" s="28">
        <v>0.4133</v>
      </c>
      <c r="D112" s="8">
        <v>4571.3</v>
      </c>
      <c r="E112" s="12">
        <f>C112*D112</f>
        <v>1889.3182900000002</v>
      </c>
    </row>
    <row r="113" spans="1:5" ht="15">
      <c r="A113" s="38">
        <v>10</v>
      </c>
      <c r="B113" s="36" t="s">
        <v>158</v>
      </c>
      <c r="C113" s="28">
        <v>0.1254</v>
      </c>
      <c r="D113" s="8">
        <v>4571.3</v>
      </c>
      <c r="E113" s="12">
        <f>C113*D113+0.27</f>
        <v>573.51102</v>
      </c>
    </row>
    <row r="114" spans="1:6" ht="15">
      <c r="A114" s="31">
        <v>11</v>
      </c>
      <c r="B114" s="54" t="s">
        <v>33</v>
      </c>
      <c r="C114" s="27">
        <f>C111+C112+C113</f>
        <v>14.370000000000001</v>
      </c>
      <c r="D114" s="8">
        <v>4571.3</v>
      </c>
      <c r="E114" s="40">
        <f>E111+E112+E113</f>
        <v>65689.58290918001</v>
      </c>
      <c r="F114" s="101"/>
    </row>
    <row r="115" ht="15">
      <c r="C115" s="63"/>
    </row>
    <row r="116" ht="15">
      <c r="C116" s="64">
        <v>14.37</v>
      </c>
    </row>
    <row r="117" ht="15">
      <c r="C117" s="64"/>
    </row>
    <row r="118" spans="2:5" ht="15">
      <c r="B118" t="s">
        <v>160</v>
      </c>
      <c r="E118" s="110" t="s">
        <v>161</v>
      </c>
    </row>
  </sheetData>
  <sheetProtection/>
  <mergeCells count="13">
    <mergeCell ref="A8:B8"/>
    <mergeCell ref="A9:B9"/>
    <mergeCell ref="C10:E10"/>
    <mergeCell ref="A63:B63"/>
    <mergeCell ref="A64:B64"/>
    <mergeCell ref="A65:B65"/>
    <mergeCell ref="C66:E66"/>
    <mergeCell ref="A1:E1"/>
    <mergeCell ref="A3:E3"/>
    <mergeCell ref="A5:E5"/>
    <mergeCell ref="A7:B7"/>
    <mergeCell ref="A61:E61"/>
    <mergeCell ref="A62:E62"/>
  </mergeCells>
  <hyperlinks>
    <hyperlink ref="A3:E3" location="ГЛАВНАЯ!A1" display="Вернуться на главную страницу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132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8.57421875" style="0" customWidth="1"/>
    <col min="3" max="3" width="16.8515625" style="0" hidden="1" customWidth="1"/>
    <col min="4" max="4" width="26.8515625" style="0" hidden="1" customWidth="1"/>
    <col min="5" max="5" width="25.140625" style="0" customWidth="1"/>
  </cols>
  <sheetData>
    <row r="1" spans="1:5" ht="48.75" customHeight="1" thickBot="1">
      <c r="A1" s="122" t="s">
        <v>140</v>
      </c>
      <c r="B1" s="123"/>
      <c r="C1" s="123"/>
      <c r="D1" s="123"/>
      <c r="E1" s="123"/>
    </row>
    <row r="3" spans="1:5" ht="15">
      <c r="A3" s="126" t="s">
        <v>86</v>
      </c>
      <c r="B3" s="126"/>
      <c r="C3" s="126"/>
      <c r="D3" s="126"/>
      <c r="E3" s="126"/>
    </row>
    <row r="5" spans="1:5" ht="15">
      <c r="A5" s="124" t="s">
        <v>97</v>
      </c>
      <c r="B5" s="124"/>
      <c r="C5" s="124"/>
      <c r="D5" s="124"/>
      <c r="E5" s="124"/>
    </row>
    <row r="7" spans="1:5" ht="15">
      <c r="A7" s="119" t="s">
        <v>1</v>
      </c>
      <c r="B7" s="119"/>
      <c r="C7" s="7"/>
      <c r="D7" s="7"/>
      <c r="E7" s="8">
        <v>7469.4</v>
      </c>
    </row>
    <row r="8" spans="1:5" ht="15">
      <c r="A8" s="119" t="s">
        <v>2</v>
      </c>
      <c r="B8" s="119"/>
      <c r="C8" s="7"/>
      <c r="D8" s="7"/>
      <c r="E8" s="8">
        <v>14.37</v>
      </c>
    </row>
    <row r="9" spans="1:5" ht="15">
      <c r="A9" s="127" t="s">
        <v>147</v>
      </c>
      <c r="B9" s="128"/>
      <c r="C9" s="7"/>
      <c r="D9" s="7"/>
      <c r="E9" s="13">
        <f>E7*E8</f>
        <v>107335.27799999999</v>
      </c>
    </row>
    <row r="10" spans="1:5" ht="45.75" customHeight="1">
      <c r="A10" s="9" t="s">
        <v>35</v>
      </c>
      <c r="B10" s="10" t="s">
        <v>3</v>
      </c>
      <c r="C10" s="121" t="s">
        <v>34</v>
      </c>
      <c r="D10" s="121"/>
      <c r="E10" s="121"/>
    </row>
    <row r="11" spans="1:5" ht="15">
      <c r="A11" s="33">
        <v>1</v>
      </c>
      <c r="B11" s="34" t="s">
        <v>36</v>
      </c>
      <c r="C11" s="27">
        <f>SUM(C14:C21)</f>
        <v>2.2688032000000002</v>
      </c>
      <c r="D11" s="8">
        <v>7469.4</v>
      </c>
      <c r="E11" s="40">
        <f>C11*D11</f>
        <v>16946.59862208</v>
      </c>
    </row>
    <row r="12" spans="1:5" ht="15">
      <c r="A12" s="45"/>
      <c r="B12" s="46" t="s">
        <v>4</v>
      </c>
      <c r="C12" s="60"/>
      <c r="D12" s="8">
        <v>7469.4</v>
      </c>
      <c r="E12" s="12"/>
    </row>
    <row r="13" spans="1:5" ht="15">
      <c r="A13" s="3">
        <v>1.1</v>
      </c>
      <c r="B13" s="4" t="s">
        <v>37</v>
      </c>
      <c r="C13" s="5">
        <f>C14+C15</f>
        <v>1.6916000000000002</v>
      </c>
      <c r="D13" s="8">
        <v>7469.4</v>
      </c>
      <c r="E13" s="12">
        <f aca="true" t="shared" si="0" ref="E13:E57">C13*D13</f>
        <v>12635.237040000002</v>
      </c>
    </row>
    <row r="14" spans="1:5" ht="15">
      <c r="A14" s="2"/>
      <c r="B14" s="4" t="s">
        <v>5</v>
      </c>
      <c r="C14" s="6">
        <v>1.0075</v>
      </c>
      <c r="D14" s="8">
        <v>7469.4</v>
      </c>
      <c r="E14" s="12">
        <f t="shared" si="0"/>
        <v>7525.4205</v>
      </c>
    </row>
    <row r="15" spans="1:5" ht="15">
      <c r="A15" s="2"/>
      <c r="B15" s="4" t="s">
        <v>6</v>
      </c>
      <c r="C15" s="6">
        <v>0.6841</v>
      </c>
      <c r="D15" s="8">
        <v>7469.4</v>
      </c>
      <c r="E15" s="12">
        <f t="shared" si="0"/>
        <v>5109.81654</v>
      </c>
    </row>
    <row r="16" spans="1:5" ht="15">
      <c r="A16" s="2">
        <v>1.2</v>
      </c>
      <c r="B16" s="4" t="s">
        <v>115</v>
      </c>
      <c r="C16" s="6">
        <f>(C14+C15)*0.202</f>
        <v>0.34170320000000004</v>
      </c>
      <c r="D16" s="8">
        <v>7469.4</v>
      </c>
      <c r="E16" s="12">
        <f t="shared" si="0"/>
        <v>2552.3178820800003</v>
      </c>
    </row>
    <row r="17" spans="1:5" ht="23.25">
      <c r="A17" s="2">
        <v>1.3</v>
      </c>
      <c r="B17" s="4" t="s">
        <v>134</v>
      </c>
      <c r="C17" s="6">
        <v>0.0087</v>
      </c>
      <c r="D17" s="8">
        <v>7469.4</v>
      </c>
      <c r="E17" s="12">
        <f t="shared" si="0"/>
        <v>64.98378</v>
      </c>
    </row>
    <row r="18" spans="1:5" ht="15">
      <c r="A18" s="2">
        <v>1.4</v>
      </c>
      <c r="B18" s="36" t="s">
        <v>7</v>
      </c>
      <c r="C18" s="28">
        <v>0.0012</v>
      </c>
      <c r="D18" s="8">
        <v>7469.4</v>
      </c>
      <c r="E18" s="12">
        <f t="shared" si="0"/>
        <v>8.96328</v>
      </c>
    </row>
    <row r="19" spans="1:5" ht="15">
      <c r="A19" s="2">
        <v>1.5</v>
      </c>
      <c r="B19" s="36" t="s">
        <v>8</v>
      </c>
      <c r="C19" s="28">
        <v>0.0816</v>
      </c>
      <c r="D19" s="8">
        <v>7469.4</v>
      </c>
      <c r="E19" s="12">
        <f t="shared" si="0"/>
        <v>609.50304</v>
      </c>
    </row>
    <row r="20" spans="1:5" ht="15">
      <c r="A20" s="2">
        <v>1.6</v>
      </c>
      <c r="B20" s="36" t="s">
        <v>135</v>
      </c>
      <c r="C20" s="28">
        <v>0.1164</v>
      </c>
      <c r="D20" s="8">
        <v>7469.4</v>
      </c>
      <c r="E20" s="12">
        <f t="shared" si="0"/>
        <v>869.43816</v>
      </c>
    </row>
    <row r="21" spans="1:5" ht="15">
      <c r="A21" s="2">
        <v>1.7</v>
      </c>
      <c r="B21" s="36" t="s">
        <v>136</v>
      </c>
      <c r="C21" s="48">
        <v>0.0276</v>
      </c>
      <c r="D21" s="8">
        <v>7469.4</v>
      </c>
      <c r="E21" s="12">
        <f t="shared" si="0"/>
        <v>206.15544</v>
      </c>
    </row>
    <row r="22" spans="1:5" ht="15">
      <c r="A22" s="31">
        <v>2</v>
      </c>
      <c r="B22" s="34" t="s">
        <v>9</v>
      </c>
      <c r="C22" s="27">
        <f>SUM(C23:C35)</f>
        <v>2.767</v>
      </c>
      <c r="D22" s="8">
        <v>7469.4</v>
      </c>
      <c r="E22" s="40">
        <f t="shared" si="0"/>
        <v>20667.8298</v>
      </c>
    </row>
    <row r="23" spans="1:5" ht="15">
      <c r="A23" s="30">
        <v>2.1</v>
      </c>
      <c r="B23" s="36" t="s">
        <v>10</v>
      </c>
      <c r="C23" s="28">
        <v>0.6191</v>
      </c>
      <c r="D23" s="8">
        <v>7469.4</v>
      </c>
      <c r="E23" s="12">
        <f t="shared" si="0"/>
        <v>4624.305539999999</v>
      </c>
    </row>
    <row r="24" spans="1:5" ht="15">
      <c r="A24" s="30">
        <v>2.2</v>
      </c>
      <c r="B24" s="36" t="s">
        <v>11</v>
      </c>
      <c r="C24" s="28">
        <v>0.2333</v>
      </c>
      <c r="D24" s="8">
        <v>7469.4</v>
      </c>
      <c r="E24" s="12">
        <f t="shared" si="0"/>
        <v>1742.61102</v>
      </c>
    </row>
    <row r="25" spans="1:5" ht="15">
      <c r="A25" s="30">
        <v>2.3</v>
      </c>
      <c r="B25" s="36" t="s">
        <v>12</v>
      </c>
      <c r="C25" s="28">
        <v>1.373</v>
      </c>
      <c r="D25" s="8">
        <v>7469.4</v>
      </c>
      <c r="E25" s="12">
        <f t="shared" si="0"/>
        <v>10255.4862</v>
      </c>
    </row>
    <row r="26" spans="1:5" ht="15">
      <c r="A26" s="30">
        <v>2.4</v>
      </c>
      <c r="B26" s="36" t="s">
        <v>38</v>
      </c>
      <c r="C26" s="28">
        <v>0.0192</v>
      </c>
      <c r="D26" s="8">
        <v>7469.4</v>
      </c>
      <c r="E26" s="12">
        <f t="shared" si="0"/>
        <v>143.41248</v>
      </c>
    </row>
    <row r="27" spans="1:5" ht="15">
      <c r="A27" s="30">
        <v>2.5</v>
      </c>
      <c r="B27" s="36" t="s">
        <v>13</v>
      </c>
      <c r="C27" s="28">
        <v>0.2607</v>
      </c>
      <c r="D27" s="8">
        <v>7469.4</v>
      </c>
      <c r="E27" s="12">
        <f t="shared" si="0"/>
        <v>1947.2725799999998</v>
      </c>
    </row>
    <row r="28" spans="1:5" ht="15">
      <c r="A28" s="30">
        <v>2.6</v>
      </c>
      <c r="B28" s="36" t="s">
        <v>39</v>
      </c>
      <c r="C28" s="28">
        <v>0.0668</v>
      </c>
      <c r="D28" s="8">
        <v>7469.4</v>
      </c>
      <c r="E28" s="12">
        <f t="shared" si="0"/>
        <v>498.95591999999994</v>
      </c>
    </row>
    <row r="29" spans="1:5" ht="23.25">
      <c r="A29" s="30">
        <v>2.7</v>
      </c>
      <c r="B29" s="36" t="s">
        <v>14</v>
      </c>
      <c r="C29" s="28">
        <v>0.0092</v>
      </c>
      <c r="D29" s="8">
        <v>7469.4</v>
      </c>
      <c r="E29" s="12">
        <f t="shared" si="0"/>
        <v>68.71848</v>
      </c>
    </row>
    <row r="30" spans="1:5" ht="15">
      <c r="A30" s="30">
        <v>2.8</v>
      </c>
      <c r="B30" s="36" t="s">
        <v>137</v>
      </c>
      <c r="C30" s="28"/>
      <c r="D30" s="8">
        <v>7469.4</v>
      </c>
      <c r="E30" s="12"/>
    </row>
    <row r="31" spans="1:5" ht="15">
      <c r="A31" s="30">
        <v>2.9</v>
      </c>
      <c r="B31" s="36" t="s">
        <v>15</v>
      </c>
      <c r="C31" s="28">
        <v>0.0483</v>
      </c>
      <c r="D31" s="8">
        <v>7469.4</v>
      </c>
      <c r="E31" s="12">
        <f t="shared" si="0"/>
        <v>360.77202</v>
      </c>
    </row>
    <row r="32" spans="1:5" ht="15">
      <c r="A32" s="37" t="s">
        <v>40</v>
      </c>
      <c r="B32" s="36" t="s">
        <v>16</v>
      </c>
      <c r="C32" s="28">
        <v>0.0144</v>
      </c>
      <c r="D32" s="8">
        <v>7469.4</v>
      </c>
      <c r="E32" s="12">
        <f t="shared" si="0"/>
        <v>107.55936</v>
      </c>
    </row>
    <row r="33" spans="1:5" ht="15">
      <c r="A33" s="30">
        <v>2.11</v>
      </c>
      <c r="B33" s="36" t="s">
        <v>17</v>
      </c>
      <c r="C33" s="28">
        <v>0.0542</v>
      </c>
      <c r="D33" s="8">
        <v>7469.4</v>
      </c>
      <c r="E33" s="12">
        <f t="shared" si="0"/>
        <v>404.84148</v>
      </c>
    </row>
    <row r="34" spans="1:5" ht="15">
      <c r="A34" s="30">
        <v>2.12</v>
      </c>
      <c r="B34" s="36" t="s">
        <v>18</v>
      </c>
      <c r="C34" s="28">
        <v>0.049</v>
      </c>
      <c r="D34" s="8">
        <v>7469.4</v>
      </c>
      <c r="E34" s="12">
        <f t="shared" si="0"/>
        <v>366.0006</v>
      </c>
    </row>
    <row r="35" spans="1:5" ht="23.25">
      <c r="A35" s="30">
        <v>2.13</v>
      </c>
      <c r="B35" s="36" t="s">
        <v>138</v>
      </c>
      <c r="C35" s="28">
        <v>0.0198</v>
      </c>
      <c r="D35" s="8">
        <v>7469.4</v>
      </c>
      <c r="E35" s="12">
        <f t="shared" si="0"/>
        <v>147.89412000000002</v>
      </c>
    </row>
    <row r="36" spans="1:5" ht="23.25">
      <c r="A36" s="31">
        <v>3</v>
      </c>
      <c r="B36" s="34" t="s">
        <v>19</v>
      </c>
      <c r="C36" s="27">
        <f>SUM(C37:C39)</f>
        <v>2.6005</v>
      </c>
      <c r="D36" s="8">
        <v>7469.4</v>
      </c>
      <c r="E36" s="40">
        <f t="shared" si="0"/>
        <v>19424.174699999996</v>
      </c>
    </row>
    <row r="37" spans="1:5" ht="15">
      <c r="A37" s="30">
        <v>3.1</v>
      </c>
      <c r="B37" s="36" t="s">
        <v>20</v>
      </c>
      <c r="C37" s="28">
        <v>2.4367</v>
      </c>
      <c r="D37" s="8">
        <v>7469.4</v>
      </c>
      <c r="E37" s="12">
        <f t="shared" si="0"/>
        <v>18200.68698</v>
      </c>
    </row>
    <row r="38" spans="1:5" ht="15">
      <c r="A38" s="30">
        <v>3.2</v>
      </c>
      <c r="B38" s="36" t="s">
        <v>21</v>
      </c>
      <c r="C38" s="28">
        <v>0.163</v>
      </c>
      <c r="D38" s="8">
        <v>7469.4</v>
      </c>
      <c r="E38" s="12">
        <f t="shared" si="0"/>
        <v>1217.5122</v>
      </c>
    </row>
    <row r="39" spans="1:5" ht="15">
      <c r="A39" s="30">
        <v>3.3</v>
      </c>
      <c r="B39" s="36" t="s">
        <v>22</v>
      </c>
      <c r="C39" s="28">
        <v>0.0008</v>
      </c>
      <c r="D39" s="8">
        <v>7469.4</v>
      </c>
      <c r="E39" s="12">
        <f t="shared" si="0"/>
        <v>5.97552</v>
      </c>
    </row>
    <row r="40" spans="1:5" ht="15">
      <c r="A40" s="31">
        <v>4</v>
      </c>
      <c r="B40" s="34" t="s">
        <v>23</v>
      </c>
      <c r="C40" s="27">
        <f>SUM(C41:C47)</f>
        <v>2.56913268</v>
      </c>
      <c r="D40" s="8">
        <v>7469.4</v>
      </c>
      <c r="E40" s="40">
        <f t="shared" si="0"/>
        <v>19189.879639992</v>
      </c>
    </row>
    <row r="41" spans="1:5" ht="23.25">
      <c r="A41" s="30">
        <v>4.1</v>
      </c>
      <c r="B41" s="36" t="s">
        <v>41</v>
      </c>
      <c r="C41" s="28">
        <v>1.8294</v>
      </c>
      <c r="D41" s="8">
        <v>7469.4</v>
      </c>
      <c r="E41" s="12">
        <f t="shared" si="0"/>
        <v>13664.520359999999</v>
      </c>
    </row>
    <row r="42" spans="1:5" ht="15">
      <c r="A42" s="30">
        <v>4.2</v>
      </c>
      <c r="B42" s="36" t="s">
        <v>115</v>
      </c>
      <c r="C42" s="28">
        <f>C41*0.202</f>
        <v>0.3695388</v>
      </c>
      <c r="D42" s="8">
        <v>7469.4</v>
      </c>
      <c r="E42" s="12">
        <f t="shared" si="0"/>
        <v>2760.23311272</v>
      </c>
    </row>
    <row r="43" spans="1:5" ht="15">
      <c r="A43" s="30">
        <v>4.3</v>
      </c>
      <c r="B43" s="36" t="s">
        <v>24</v>
      </c>
      <c r="C43" s="28">
        <f>(C41+C42)*0.1</f>
        <v>0.21989388</v>
      </c>
      <c r="D43" s="8">
        <v>7469.4</v>
      </c>
      <c r="E43" s="12">
        <f t="shared" si="0"/>
        <v>1642.4753472720001</v>
      </c>
    </row>
    <row r="44" spans="1:5" ht="15">
      <c r="A44" s="30">
        <v>4.4</v>
      </c>
      <c r="B44" s="36" t="s">
        <v>139</v>
      </c>
      <c r="C44" s="28">
        <v>0.0157</v>
      </c>
      <c r="D44" s="8">
        <v>7469.4</v>
      </c>
      <c r="E44" s="12">
        <f t="shared" si="0"/>
        <v>117.26957999999999</v>
      </c>
    </row>
    <row r="45" spans="1:5" ht="15">
      <c r="A45" s="30">
        <v>4.5</v>
      </c>
      <c r="B45" s="36" t="s">
        <v>25</v>
      </c>
      <c r="C45" s="28">
        <v>0.0036000000000000003</v>
      </c>
      <c r="D45" s="8">
        <v>7469.4</v>
      </c>
      <c r="E45" s="12">
        <f t="shared" si="0"/>
        <v>26.88984</v>
      </c>
    </row>
    <row r="46" spans="1:5" ht="15">
      <c r="A46" s="30">
        <v>4.6</v>
      </c>
      <c r="B46" s="36" t="s">
        <v>26</v>
      </c>
      <c r="C46" s="28">
        <v>0.08</v>
      </c>
      <c r="D46" s="8">
        <v>7469.4</v>
      </c>
      <c r="E46" s="12">
        <f t="shared" si="0"/>
        <v>597.552</v>
      </c>
    </row>
    <row r="47" spans="1:5" ht="15">
      <c r="A47" s="30">
        <v>4.7</v>
      </c>
      <c r="B47" s="36" t="s">
        <v>42</v>
      </c>
      <c r="C47" s="28">
        <v>0.051</v>
      </c>
      <c r="D47" s="8">
        <v>7469.4</v>
      </c>
      <c r="E47" s="12">
        <f t="shared" si="0"/>
        <v>380.9394</v>
      </c>
    </row>
    <row r="48" spans="1:5" ht="15">
      <c r="A48" s="31">
        <v>5</v>
      </c>
      <c r="B48" s="34" t="s">
        <v>27</v>
      </c>
      <c r="C48" s="27">
        <f>SUM(C49:C52)</f>
        <v>1.3175852</v>
      </c>
      <c r="D48" s="8">
        <v>7469.4</v>
      </c>
      <c r="E48" s="40">
        <f t="shared" si="0"/>
        <v>9841.57089288</v>
      </c>
    </row>
    <row r="49" spans="1:5" ht="23.25">
      <c r="A49" s="30">
        <v>5.1</v>
      </c>
      <c r="B49" s="36" t="s">
        <v>43</v>
      </c>
      <c r="C49" s="28">
        <v>0.6826</v>
      </c>
      <c r="D49" s="8">
        <v>7469.4</v>
      </c>
      <c r="E49" s="12">
        <f t="shared" si="0"/>
        <v>5098.61244</v>
      </c>
    </row>
    <row r="50" spans="1:5" ht="15">
      <c r="A50" s="30">
        <v>5.2</v>
      </c>
      <c r="B50" s="36" t="s">
        <v>115</v>
      </c>
      <c r="C50" s="28">
        <f>C49*0.202</f>
        <v>0.1378852</v>
      </c>
      <c r="D50" s="8">
        <v>7469.4</v>
      </c>
      <c r="E50" s="12">
        <f t="shared" si="0"/>
        <v>1029.9197128800001</v>
      </c>
    </row>
    <row r="51" spans="1:5" ht="15">
      <c r="A51" s="30">
        <v>5.3</v>
      </c>
      <c r="B51" s="36" t="s">
        <v>28</v>
      </c>
      <c r="C51" s="28">
        <v>0.2227</v>
      </c>
      <c r="D51" s="8">
        <v>7469.4</v>
      </c>
      <c r="E51" s="12">
        <f t="shared" si="0"/>
        <v>1663.43538</v>
      </c>
    </row>
    <row r="52" spans="1:5" ht="15">
      <c r="A52" s="30">
        <v>5.4</v>
      </c>
      <c r="B52" s="36" t="s">
        <v>29</v>
      </c>
      <c r="C52" s="28">
        <v>0.2744</v>
      </c>
      <c r="D52" s="8">
        <v>7469.4</v>
      </c>
      <c r="E52" s="12">
        <f t="shared" si="0"/>
        <v>2049.6033599999996</v>
      </c>
    </row>
    <row r="53" spans="1:5" ht="15">
      <c r="A53" s="31">
        <v>6</v>
      </c>
      <c r="B53" s="34" t="s">
        <v>44</v>
      </c>
      <c r="C53" s="27">
        <f>C61*18.5%</f>
        <v>2.6584499999999998</v>
      </c>
      <c r="D53" s="8">
        <v>7469.4</v>
      </c>
      <c r="E53" s="40">
        <f t="shared" si="0"/>
        <v>19857.026429999998</v>
      </c>
    </row>
    <row r="54" spans="1:5" ht="15">
      <c r="A54" s="35">
        <v>6.1</v>
      </c>
      <c r="B54" s="34" t="s">
        <v>117</v>
      </c>
      <c r="C54" s="27">
        <f>C61*9.85%</f>
        <v>1.4154449999999998</v>
      </c>
      <c r="D54" s="8">
        <v>7469.4</v>
      </c>
      <c r="E54" s="40">
        <f t="shared" si="0"/>
        <v>10572.524882999998</v>
      </c>
    </row>
    <row r="55" spans="1:5" ht="15">
      <c r="A55" s="31">
        <v>7</v>
      </c>
      <c r="B55" s="34" t="s">
        <v>30</v>
      </c>
      <c r="C55" s="27">
        <v>0.009</v>
      </c>
      <c r="D55" s="8">
        <v>7469.4</v>
      </c>
      <c r="E55" s="40">
        <f>C55*D55+0.41</f>
        <v>67.63459999999999</v>
      </c>
    </row>
    <row r="56" spans="1:5" ht="15">
      <c r="A56" s="31">
        <v>8</v>
      </c>
      <c r="B56" s="34" t="s">
        <v>31</v>
      </c>
      <c r="C56" s="29">
        <f>C55+C53+C48+C40+C36+C22+C11</f>
        <v>14.19047108</v>
      </c>
      <c r="D56" s="8">
        <v>7469.4</v>
      </c>
      <c r="E56" s="40">
        <f>E11+E22+E36+E40+E48+E53+E55</f>
        <v>105994.714684952</v>
      </c>
    </row>
    <row r="57" spans="1:5" ht="15">
      <c r="A57" s="38">
        <v>9</v>
      </c>
      <c r="B57" s="36" t="s">
        <v>32</v>
      </c>
      <c r="C57" s="28">
        <v>0.1561</v>
      </c>
      <c r="D57" s="8">
        <v>7469.4</v>
      </c>
      <c r="E57" s="12">
        <f t="shared" si="0"/>
        <v>1165.9733399999998</v>
      </c>
    </row>
    <row r="58" spans="1:5" ht="15">
      <c r="A58" s="38">
        <v>10</v>
      </c>
      <c r="B58" s="36" t="s">
        <v>45</v>
      </c>
      <c r="C58" s="28">
        <v>0.0234</v>
      </c>
      <c r="D58" s="8">
        <v>7469.4</v>
      </c>
      <c r="E58" s="12">
        <f>C58*D58-0.19</f>
        <v>174.59396</v>
      </c>
    </row>
    <row r="59" spans="1:6" ht="15">
      <c r="A59" s="31">
        <v>11</v>
      </c>
      <c r="B59" s="54" t="s">
        <v>33</v>
      </c>
      <c r="C59" s="27">
        <f>C56+C57+C58</f>
        <v>14.369971080000001</v>
      </c>
      <c r="D59" s="8">
        <v>7469.4</v>
      </c>
      <c r="E59" s="40">
        <f>E56+E57+E58</f>
        <v>107335.281984952</v>
      </c>
      <c r="F59" s="101"/>
    </row>
    <row r="60" ht="15">
      <c r="C60" s="58"/>
    </row>
    <row r="61" ht="15">
      <c r="C61" s="59">
        <v>14.37</v>
      </c>
    </row>
    <row r="63" spans="1:5" ht="31.5" customHeight="1" thickBot="1">
      <c r="A63" s="122" t="s">
        <v>140</v>
      </c>
      <c r="B63" s="123"/>
      <c r="C63" s="123"/>
      <c r="D63" s="123"/>
      <c r="E63" s="123"/>
    </row>
    <row r="65" spans="1:5" ht="15">
      <c r="A65" s="124" t="s">
        <v>97</v>
      </c>
      <c r="B65" s="124"/>
      <c r="C65" s="124"/>
      <c r="D65" s="124"/>
      <c r="E65" s="124"/>
    </row>
    <row r="67" spans="1:5" ht="15">
      <c r="A67" s="119" t="s">
        <v>1</v>
      </c>
      <c r="B67" s="119"/>
      <c r="C67" s="7"/>
      <c r="D67" s="7"/>
      <c r="E67" s="8">
        <v>7469.4</v>
      </c>
    </row>
    <row r="68" spans="1:5" ht="15">
      <c r="A68" s="119" t="s">
        <v>2</v>
      </c>
      <c r="B68" s="119"/>
      <c r="C68" s="7"/>
      <c r="D68" s="7"/>
      <c r="E68" s="8">
        <v>14.37</v>
      </c>
    </row>
    <row r="69" spans="1:5" ht="15">
      <c r="A69" s="127" t="s">
        <v>151</v>
      </c>
      <c r="B69" s="128"/>
      <c r="C69" s="7"/>
      <c r="D69" s="7"/>
      <c r="E69" s="13">
        <f>E67*E68</f>
        <v>107335.27799999999</v>
      </c>
    </row>
    <row r="70" spans="1:5" ht="37.5" customHeight="1">
      <c r="A70" s="9" t="s">
        <v>35</v>
      </c>
      <c r="B70" s="10" t="s">
        <v>3</v>
      </c>
      <c r="C70" s="121" t="s">
        <v>34</v>
      </c>
      <c r="D70" s="121"/>
      <c r="E70" s="121"/>
    </row>
    <row r="71" spans="1:5" ht="15">
      <c r="A71" s="33">
        <v>1</v>
      </c>
      <c r="B71" s="34" t="s">
        <v>36</v>
      </c>
      <c r="C71" s="27">
        <f>SUM(C74:C81)</f>
        <v>2.427799</v>
      </c>
      <c r="D71" s="8">
        <v>7469.4</v>
      </c>
      <c r="E71" s="40">
        <f>C71*D71</f>
        <v>18134.2018506</v>
      </c>
    </row>
    <row r="72" spans="1:5" ht="15">
      <c r="A72" s="45"/>
      <c r="B72" s="46" t="s">
        <v>4</v>
      </c>
      <c r="C72" s="60"/>
      <c r="D72" s="8">
        <v>7469.4</v>
      </c>
      <c r="E72" s="12"/>
    </row>
    <row r="73" spans="1:5" ht="15">
      <c r="A73" s="3">
        <v>1.1</v>
      </c>
      <c r="B73" s="4" t="s">
        <v>37</v>
      </c>
      <c r="C73" s="5">
        <f>C74+C75</f>
        <v>1.7495</v>
      </c>
      <c r="D73" s="8">
        <v>7469.4</v>
      </c>
      <c r="E73" s="12">
        <f aca="true" t="shared" si="1" ref="E73:E88">C73*D73</f>
        <v>13067.7153</v>
      </c>
    </row>
    <row r="74" spans="1:5" ht="15">
      <c r="A74" s="2"/>
      <c r="B74" s="4" t="s">
        <v>5</v>
      </c>
      <c r="C74" s="6">
        <v>1.2416</v>
      </c>
      <c r="D74" s="8">
        <v>7469.4</v>
      </c>
      <c r="E74" s="12">
        <f t="shared" si="1"/>
        <v>9274.00704</v>
      </c>
    </row>
    <row r="75" spans="1:5" ht="15">
      <c r="A75" s="2"/>
      <c r="B75" s="4" t="s">
        <v>6</v>
      </c>
      <c r="C75" s="6">
        <v>0.5079</v>
      </c>
      <c r="D75" s="8">
        <v>7469.4</v>
      </c>
      <c r="E75" s="12">
        <f t="shared" si="1"/>
        <v>3793.70826</v>
      </c>
    </row>
    <row r="76" spans="1:5" ht="15">
      <c r="A76" s="2">
        <v>1.2</v>
      </c>
      <c r="B76" s="4" t="s">
        <v>115</v>
      </c>
      <c r="C76" s="6">
        <f>C73*20.2%</f>
        <v>0.35339899999999996</v>
      </c>
      <c r="D76" s="8">
        <v>7469.4</v>
      </c>
      <c r="E76" s="12">
        <f t="shared" si="1"/>
        <v>2639.6784906</v>
      </c>
    </row>
    <row r="77" spans="1:5" ht="23.25">
      <c r="A77" s="2">
        <v>1.3</v>
      </c>
      <c r="B77" s="4" t="s">
        <v>134</v>
      </c>
      <c r="C77" s="6">
        <v>0.0302</v>
      </c>
      <c r="D77" s="8">
        <v>7469.4</v>
      </c>
      <c r="E77" s="12">
        <f t="shared" si="1"/>
        <v>225.57587999999998</v>
      </c>
    </row>
    <row r="78" spans="1:5" ht="15">
      <c r="A78" s="2">
        <v>1.4</v>
      </c>
      <c r="B78" s="36" t="s">
        <v>7</v>
      </c>
      <c r="C78" s="28">
        <v>0.001</v>
      </c>
      <c r="D78" s="8">
        <v>7469.4</v>
      </c>
      <c r="E78" s="12">
        <f t="shared" si="1"/>
        <v>7.469399999999999</v>
      </c>
    </row>
    <row r="79" spans="1:5" ht="15">
      <c r="A79" s="2">
        <v>1.5</v>
      </c>
      <c r="B79" s="36" t="s">
        <v>8</v>
      </c>
      <c r="C79" s="28">
        <v>0.0821</v>
      </c>
      <c r="D79" s="8">
        <v>7469.4</v>
      </c>
      <c r="E79" s="12">
        <f t="shared" si="1"/>
        <v>613.23774</v>
      </c>
    </row>
    <row r="80" spans="1:5" ht="15">
      <c r="A80" s="2">
        <v>1.6</v>
      </c>
      <c r="B80" s="36" t="s">
        <v>135</v>
      </c>
      <c r="C80" s="28">
        <v>0.1846</v>
      </c>
      <c r="D80" s="8">
        <v>7469.4</v>
      </c>
      <c r="E80" s="12">
        <f t="shared" si="1"/>
        <v>1378.8512399999997</v>
      </c>
    </row>
    <row r="81" spans="1:5" ht="15">
      <c r="A81" s="2">
        <v>1.7</v>
      </c>
      <c r="B81" s="36" t="s">
        <v>136</v>
      </c>
      <c r="C81" s="48">
        <v>0.027</v>
      </c>
      <c r="D81" s="8">
        <v>7469.4</v>
      </c>
      <c r="E81" s="12">
        <f t="shared" si="1"/>
        <v>201.6738</v>
      </c>
    </row>
    <row r="82" spans="1:5" ht="15">
      <c r="A82" s="31">
        <v>2</v>
      </c>
      <c r="B82" s="34" t="s">
        <v>9</v>
      </c>
      <c r="C82" s="27">
        <f>SUM(C83:C93)</f>
        <v>1.7735</v>
      </c>
      <c r="D82" s="8">
        <v>7469.4</v>
      </c>
      <c r="E82" s="40">
        <f t="shared" si="1"/>
        <v>13246.9809</v>
      </c>
    </row>
    <row r="83" spans="1:5" ht="15">
      <c r="A83" s="30">
        <v>2.1</v>
      </c>
      <c r="B83" s="36" t="s">
        <v>10</v>
      </c>
      <c r="C83" s="28">
        <v>0.7985</v>
      </c>
      <c r="D83" s="8">
        <v>7469.4</v>
      </c>
      <c r="E83" s="12">
        <f t="shared" si="1"/>
        <v>5964.3159</v>
      </c>
    </row>
    <row r="84" spans="1:5" ht="15">
      <c r="A84" s="30">
        <v>2.2</v>
      </c>
      <c r="B84" s="36" t="s">
        <v>11</v>
      </c>
      <c r="C84" s="28">
        <v>0.3804</v>
      </c>
      <c r="D84" s="8">
        <v>7469.4</v>
      </c>
      <c r="E84" s="12">
        <f t="shared" si="1"/>
        <v>2841.35976</v>
      </c>
    </row>
    <row r="85" spans="1:5" ht="15">
      <c r="A85" s="30">
        <v>2.3</v>
      </c>
      <c r="B85" s="36" t="s">
        <v>38</v>
      </c>
      <c r="C85" s="28">
        <v>0.0203</v>
      </c>
      <c r="D85" s="8">
        <v>7469.4</v>
      </c>
      <c r="E85" s="12">
        <f t="shared" si="1"/>
        <v>151.62882</v>
      </c>
    </row>
    <row r="86" spans="1:5" ht="15">
      <c r="A86" s="30">
        <v>2.4</v>
      </c>
      <c r="B86" s="36" t="s">
        <v>13</v>
      </c>
      <c r="C86" s="28">
        <v>0.28</v>
      </c>
      <c r="D86" s="8">
        <v>7469.4</v>
      </c>
      <c r="E86" s="12">
        <f t="shared" si="1"/>
        <v>2091.4320000000002</v>
      </c>
    </row>
    <row r="87" spans="1:5" ht="15">
      <c r="A87" s="30">
        <v>2.5</v>
      </c>
      <c r="B87" s="36" t="s">
        <v>39</v>
      </c>
      <c r="C87" s="28">
        <v>0.1099</v>
      </c>
      <c r="D87" s="8">
        <v>7469.4</v>
      </c>
      <c r="E87" s="12">
        <f t="shared" si="1"/>
        <v>820.8870599999999</v>
      </c>
    </row>
    <row r="88" spans="1:5" ht="23.25">
      <c r="A88" s="30">
        <v>2.6</v>
      </c>
      <c r="B88" s="36" t="s">
        <v>14</v>
      </c>
      <c r="C88" s="28">
        <v>0.009</v>
      </c>
      <c r="D88" s="8">
        <v>7469.4</v>
      </c>
      <c r="E88" s="12">
        <f t="shared" si="1"/>
        <v>67.2246</v>
      </c>
    </row>
    <row r="89" spans="1:5" ht="15">
      <c r="A89" s="30">
        <v>2.7</v>
      </c>
      <c r="B89" s="36" t="s">
        <v>15</v>
      </c>
      <c r="C89" s="28">
        <v>0.038</v>
      </c>
      <c r="D89" s="8">
        <v>7469.4</v>
      </c>
      <c r="E89" s="12">
        <f aca="true" t="shared" si="2" ref="E89:E113">C89*D89</f>
        <v>283.8372</v>
      </c>
    </row>
    <row r="90" spans="1:5" ht="15">
      <c r="A90" s="37" t="s">
        <v>154</v>
      </c>
      <c r="B90" s="36" t="s">
        <v>16</v>
      </c>
      <c r="C90" s="28">
        <v>0.0144</v>
      </c>
      <c r="D90" s="8">
        <v>7469.4</v>
      </c>
      <c r="E90" s="12">
        <f t="shared" si="2"/>
        <v>107.55936</v>
      </c>
    </row>
    <row r="91" spans="1:5" ht="15">
      <c r="A91" s="30">
        <v>2.9</v>
      </c>
      <c r="B91" s="36" t="s">
        <v>17</v>
      </c>
      <c r="C91" s="28">
        <v>0.0542</v>
      </c>
      <c r="D91" s="8">
        <v>7469.4</v>
      </c>
      <c r="E91" s="12">
        <f t="shared" si="2"/>
        <v>404.84148</v>
      </c>
    </row>
    <row r="92" spans="1:5" ht="15">
      <c r="A92" s="89">
        <v>2.1</v>
      </c>
      <c r="B92" s="36" t="s">
        <v>18</v>
      </c>
      <c r="C92" s="28">
        <v>0.049</v>
      </c>
      <c r="D92" s="8">
        <v>7469.4</v>
      </c>
      <c r="E92" s="12">
        <f t="shared" si="2"/>
        <v>366.0006</v>
      </c>
    </row>
    <row r="93" spans="1:5" ht="23.25">
      <c r="A93" s="30">
        <v>2.11</v>
      </c>
      <c r="B93" s="36" t="s">
        <v>138</v>
      </c>
      <c r="C93" s="28">
        <v>0.0198</v>
      </c>
      <c r="D93" s="8">
        <v>7469.4</v>
      </c>
      <c r="E93" s="12">
        <f t="shared" si="2"/>
        <v>147.89412000000002</v>
      </c>
    </row>
    <row r="94" spans="1:5" ht="23.25">
      <c r="A94" s="31">
        <v>3</v>
      </c>
      <c r="B94" s="34" t="s">
        <v>19</v>
      </c>
      <c r="C94" s="27">
        <f>C95+C96+C97+C98</f>
        <v>2.8205000000000005</v>
      </c>
      <c r="D94" s="8">
        <v>7469.4</v>
      </c>
      <c r="E94" s="40">
        <f t="shared" si="2"/>
        <v>21067.442700000003</v>
      </c>
    </row>
    <row r="95" spans="1:5" ht="15">
      <c r="A95" s="30">
        <v>3.1</v>
      </c>
      <c r="B95" s="36" t="s">
        <v>20</v>
      </c>
      <c r="C95" s="28">
        <v>2.5994</v>
      </c>
      <c r="D95" s="8">
        <v>7469.4</v>
      </c>
      <c r="E95" s="12">
        <f t="shared" si="2"/>
        <v>19415.95836</v>
      </c>
    </row>
    <row r="96" spans="1:5" ht="15">
      <c r="A96" s="30">
        <v>3.2</v>
      </c>
      <c r="B96" s="36" t="s">
        <v>21</v>
      </c>
      <c r="C96" s="28">
        <v>0.1839</v>
      </c>
      <c r="D96" s="8">
        <v>7469.4</v>
      </c>
      <c r="E96" s="12">
        <f t="shared" si="2"/>
        <v>1373.62266</v>
      </c>
    </row>
    <row r="97" spans="1:5" ht="15">
      <c r="A97" s="30">
        <v>3.3</v>
      </c>
      <c r="B97" s="36" t="s">
        <v>157</v>
      </c>
      <c r="C97" s="28">
        <v>0.0365</v>
      </c>
      <c r="D97" s="8">
        <v>7469.4</v>
      </c>
      <c r="E97" s="12">
        <f>C97*D97</f>
        <v>272.63309999999996</v>
      </c>
    </row>
    <row r="98" spans="1:5" ht="15">
      <c r="A98" s="30">
        <v>3.4</v>
      </c>
      <c r="B98" s="36" t="s">
        <v>22</v>
      </c>
      <c r="C98" s="28">
        <v>0.0007</v>
      </c>
      <c r="D98" s="8">
        <v>7469.4</v>
      </c>
      <c r="E98" s="12">
        <f t="shared" si="2"/>
        <v>5.22858</v>
      </c>
    </row>
    <row r="99" spans="1:5" ht="15">
      <c r="A99" s="31">
        <v>4</v>
      </c>
      <c r="B99" s="34" t="s">
        <v>23</v>
      </c>
      <c r="C99" s="27">
        <f>SUM(C100:C106)</f>
        <v>2.9745296</v>
      </c>
      <c r="D99" s="8">
        <v>7469.4</v>
      </c>
      <c r="E99" s="40">
        <f t="shared" si="2"/>
        <v>22217.951394239997</v>
      </c>
    </row>
    <row r="100" spans="1:5" ht="23.25">
      <c r="A100" s="30">
        <v>4.1</v>
      </c>
      <c r="B100" s="36" t="s">
        <v>41</v>
      </c>
      <c r="C100" s="28">
        <v>1.9848</v>
      </c>
      <c r="D100" s="8">
        <v>7469.4</v>
      </c>
      <c r="E100" s="12">
        <f t="shared" si="2"/>
        <v>14825.265119999998</v>
      </c>
    </row>
    <row r="101" spans="1:8" ht="15">
      <c r="A101" s="30">
        <v>4.2</v>
      </c>
      <c r="B101" s="36" t="s">
        <v>115</v>
      </c>
      <c r="C101" s="28">
        <f>C100*0.202</f>
        <v>0.4009296</v>
      </c>
      <c r="D101" s="8">
        <v>7469.4</v>
      </c>
      <c r="E101" s="12">
        <f t="shared" si="2"/>
        <v>2994.70355424</v>
      </c>
      <c r="H101" s="28"/>
    </row>
    <row r="102" spans="1:8" ht="15">
      <c r="A102" s="30">
        <v>4.3</v>
      </c>
      <c r="B102" s="36" t="s">
        <v>24</v>
      </c>
      <c r="C102" s="28">
        <v>0.2753</v>
      </c>
      <c r="D102" s="8">
        <v>7469.4</v>
      </c>
      <c r="E102" s="12">
        <f t="shared" si="2"/>
        <v>2056.32582</v>
      </c>
      <c r="H102" s="28"/>
    </row>
    <row r="103" spans="1:8" ht="15">
      <c r="A103" s="30">
        <v>4.4</v>
      </c>
      <c r="B103" s="36" t="s">
        <v>139</v>
      </c>
      <c r="C103" s="28">
        <v>0.0383</v>
      </c>
      <c r="D103" s="8">
        <v>7469.4</v>
      </c>
      <c r="E103" s="12">
        <f t="shared" si="2"/>
        <v>286.07802</v>
      </c>
      <c r="H103" s="28"/>
    </row>
    <row r="104" spans="1:8" ht="15">
      <c r="A104" s="30">
        <v>4.5</v>
      </c>
      <c r="B104" s="36" t="s">
        <v>25</v>
      </c>
      <c r="C104" s="28">
        <v>0.0012</v>
      </c>
      <c r="D104" s="8">
        <v>7469.4</v>
      </c>
      <c r="E104" s="12">
        <f t="shared" si="2"/>
        <v>8.96328</v>
      </c>
      <c r="H104" s="28"/>
    </row>
    <row r="105" spans="1:8" ht="15">
      <c r="A105" s="30">
        <v>4.6</v>
      </c>
      <c r="B105" s="36" t="s">
        <v>26</v>
      </c>
      <c r="C105" s="28">
        <v>0.0819</v>
      </c>
      <c r="D105" s="8">
        <v>7469.4</v>
      </c>
      <c r="E105" s="12">
        <f t="shared" si="2"/>
        <v>611.7438599999999</v>
      </c>
      <c r="H105" s="28"/>
    </row>
    <row r="106" spans="1:8" ht="15">
      <c r="A106" s="30">
        <v>4.7</v>
      </c>
      <c r="B106" s="36" t="s">
        <v>42</v>
      </c>
      <c r="C106" s="28">
        <v>0.1921</v>
      </c>
      <c r="D106" s="8">
        <v>7469.4</v>
      </c>
      <c r="E106" s="12">
        <f t="shared" si="2"/>
        <v>1434.8717399999998</v>
      </c>
      <c r="H106" s="27"/>
    </row>
    <row r="107" spans="1:8" ht="15">
      <c r="A107" s="31">
        <v>5</v>
      </c>
      <c r="B107" s="34" t="s">
        <v>27</v>
      </c>
      <c r="C107" s="27">
        <v>1.1439</v>
      </c>
      <c r="D107" s="8">
        <v>7469.4</v>
      </c>
      <c r="E107" s="40">
        <f t="shared" si="2"/>
        <v>8544.246659999999</v>
      </c>
      <c r="H107" s="28"/>
    </row>
    <row r="108" spans="1:8" ht="23.25">
      <c r="A108" s="30">
        <v>5.1</v>
      </c>
      <c r="B108" s="36" t="s">
        <v>43</v>
      </c>
      <c r="C108" s="28">
        <v>0.5794</v>
      </c>
      <c r="D108" s="8">
        <v>7469.4</v>
      </c>
      <c r="E108" s="12">
        <f t="shared" si="2"/>
        <v>4327.77036</v>
      </c>
      <c r="H108" s="28"/>
    </row>
    <row r="109" spans="1:8" ht="15">
      <c r="A109" s="30">
        <v>5.2</v>
      </c>
      <c r="B109" s="36" t="s">
        <v>115</v>
      </c>
      <c r="C109" s="28">
        <f>C108*0.202</f>
        <v>0.11703880000000001</v>
      </c>
      <c r="D109" s="8">
        <v>7469.4</v>
      </c>
      <c r="E109" s="12">
        <f t="shared" si="2"/>
        <v>874.20961272</v>
      </c>
      <c r="H109" s="28"/>
    </row>
    <row r="110" spans="1:8" ht="15">
      <c r="A110" s="30">
        <v>5.3</v>
      </c>
      <c r="B110" s="36" t="s">
        <v>28</v>
      </c>
      <c r="C110" s="28">
        <v>0.1618</v>
      </c>
      <c r="D110" s="8">
        <v>7469.4</v>
      </c>
      <c r="E110" s="12">
        <f t="shared" si="2"/>
        <v>1208.54892</v>
      </c>
      <c r="H110" s="28"/>
    </row>
    <row r="111" spans="1:8" ht="15">
      <c r="A111" s="30">
        <v>5.4</v>
      </c>
      <c r="B111" s="36" t="s">
        <v>29</v>
      </c>
      <c r="C111" s="28">
        <v>0.2857</v>
      </c>
      <c r="D111" s="8">
        <v>7469.4</v>
      </c>
      <c r="E111" s="12">
        <f t="shared" si="2"/>
        <v>2134.00758</v>
      </c>
      <c r="H111" s="27"/>
    </row>
    <row r="112" spans="1:8" ht="15">
      <c r="A112" s="31">
        <v>6</v>
      </c>
      <c r="B112" s="34" t="s">
        <v>44</v>
      </c>
      <c r="C112" s="27">
        <v>2.682</v>
      </c>
      <c r="D112" s="8">
        <v>7469.4</v>
      </c>
      <c r="E112" s="40">
        <f t="shared" si="2"/>
        <v>20032.9308</v>
      </c>
      <c r="H112" s="28"/>
    </row>
    <row r="113" spans="1:8" ht="15">
      <c r="A113" s="35">
        <v>6.1</v>
      </c>
      <c r="B113" s="34" t="s">
        <v>117</v>
      </c>
      <c r="C113" s="27">
        <f>C120*9.85%</f>
        <v>1.4154449999999998</v>
      </c>
      <c r="D113" s="8">
        <v>7469.4</v>
      </c>
      <c r="E113" s="40">
        <f t="shared" si="2"/>
        <v>10572.524882999998</v>
      </c>
      <c r="H113" s="28"/>
    </row>
    <row r="114" spans="1:8" ht="15">
      <c r="A114" s="31">
        <v>7</v>
      </c>
      <c r="B114" s="34" t="s">
        <v>30</v>
      </c>
      <c r="C114" s="27">
        <v>0.009</v>
      </c>
      <c r="D114" s="8">
        <v>7469.4</v>
      </c>
      <c r="E114" s="40">
        <f>C114*D114+0.41</f>
        <v>67.63459999999999</v>
      </c>
      <c r="H114" s="28"/>
    </row>
    <row r="115" spans="1:8" ht="15">
      <c r="A115" s="31">
        <v>8</v>
      </c>
      <c r="B115" s="34" t="s">
        <v>31</v>
      </c>
      <c r="C115" s="29">
        <v>13.8313</v>
      </c>
      <c r="D115" s="8">
        <v>7469.4</v>
      </c>
      <c r="E115" s="40">
        <f>E71+E82+E94+E99+E107+E112+E114</f>
        <v>103311.38890484</v>
      </c>
      <c r="H115" s="28"/>
    </row>
    <row r="116" spans="1:8" ht="15">
      <c r="A116" s="38">
        <v>9</v>
      </c>
      <c r="B116" s="36" t="s">
        <v>32</v>
      </c>
      <c r="C116" s="28">
        <v>0.4133</v>
      </c>
      <c r="D116" s="8">
        <v>7469.4</v>
      </c>
      <c r="E116" s="12">
        <f>C116*D116</f>
        <v>3087.10302</v>
      </c>
      <c r="H116" s="28"/>
    </row>
    <row r="117" spans="1:8" ht="15">
      <c r="A117" s="38">
        <v>10</v>
      </c>
      <c r="B117" s="36" t="s">
        <v>45</v>
      </c>
      <c r="C117" s="28">
        <v>0.1254</v>
      </c>
      <c r="D117" s="8">
        <v>7469.4</v>
      </c>
      <c r="E117" s="12">
        <f>C117*D117+0.13</f>
        <v>936.79276</v>
      </c>
      <c r="H117" s="28"/>
    </row>
    <row r="118" spans="1:8" ht="15">
      <c r="A118" s="31">
        <v>11</v>
      </c>
      <c r="B118" s="54" t="s">
        <v>33</v>
      </c>
      <c r="C118" s="27">
        <f>C115+C116+C117</f>
        <v>14.370000000000001</v>
      </c>
      <c r="D118" s="8">
        <v>7469.4</v>
      </c>
      <c r="E118" s="40">
        <f>E115+E116+E117</f>
        <v>107335.28468484</v>
      </c>
      <c r="H118" s="28"/>
    </row>
    <row r="119" spans="3:8" ht="15">
      <c r="C119" s="63"/>
      <c r="H119" s="27"/>
    </row>
    <row r="120" spans="3:8" ht="15">
      <c r="C120" s="64">
        <v>14.37</v>
      </c>
      <c r="H120" s="28"/>
    </row>
    <row r="121" spans="3:8" ht="15">
      <c r="C121" s="64"/>
      <c r="H121" s="28"/>
    </row>
    <row r="122" spans="2:8" ht="15">
      <c r="B122" t="s">
        <v>160</v>
      </c>
      <c r="E122" s="110" t="s">
        <v>161</v>
      </c>
      <c r="H122" s="28"/>
    </row>
    <row r="123" ht="15">
      <c r="H123" s="28"/>
    </row>
    <row r="124" ht="15">
      <c r="H124" s="27"/>
    </row>
    <row r="125" ht="15">
      <c r="H125" s="27"/>
    </row>
    <row r="126" ht="15">
      <c r="H126" s="27"/>
    </row>
    <row r="127" ht="15">
      <c r="H127" s="29"/>
    </row>
    <row r="128" ht="15">
      <c r="H128" s="28"/>
    </row>
    <row r="129" ht="15">
      <c r="H129" s="28"/>
    </row>
    <row r="130" ht="15">
      <c r="H130" s="27"/>
    </row>
    <row r="131" ht="15">
      <c r="H131" s="63"/>
    </row>
    <row r="132" ht="15">
      <c r="H132" s="64"/>
    </row>
  </sheetData>
  <sheetProtection/>
  <mergeCells count="13">
    <mergeCell ref="A8:B8"/>
    <mergeCell ref="A9:B9"/>
    <mergeCell ref="C10:E10"/>
    <mergeCell ref="C70:E70"/>
    <mergeCell ref="A65:E65"/>
    <mergeCell ref="A67:B67"/>
    <mergeCell ref="A68:B68"/>
    <mergeCell ref="A69:B69"/>
    <mergeCell ref="A1:E1"/>
    <mergeCell ref="A3:E3"/>
    <mergeCell ref="A5:E5"/>
    <mergeCell ref="A7:B7"/>
    <mergeCell ref="A63:E63"/>
  </mergeCells>
  <hyperlinks>
    <hyperlink ref="A3:E3" location="ГЛАВНАЯ!A1" display="Вернуться на главную страницу к списку домов"/>
  </hyperlink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122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9.421875" style="0" customWidth="1"/>
    <col min="3" max="3" width="19.140625" style="0" hidden="1" customWidth="1"/>
    <col min="4" max="4" width="22.421875" style="0" hidden="1" customWidth="1"/>
    <col min="5" max="5" width="26.7109375" style="0" customWidth="1"/>
  </cols>
  <sheetData>
    <row r="1" spans="1:5" ht="49.5" customHeight="1" thickBot="1">
      <c r="A1" s="122" t="s">
        <v>140</v>
      </c>
      <c r="B1" s="123"/>
      <c r="C1" s="123"/>
      <c r="D1" s="123"/>
      <c r="E1" s="123"/>
    </row>
    <row r="3" spans="1:5" ht="15">
      <c r="A3" s="126" t="s">
        <v>86</v>
      </c>
      <c r="B3" s="126"/>
      <c r="C3" s="126"/>
      <c r="D3" s="126"/>
      <c r="E3" s="126"/>
    </row>
    <row r="5" spans="1:5" ht="15">
      <c r="A5" s="124" t="s">
        <v>98</v>
      </c>
      <c r="B5" s="124"/>
      <c r="C5" s="124"/>
      <c r="D5" s="124"/>
      <c r="E5" s="124"/>
    </row>
    <row r="7" spans="1:5" ht="15">
      <c r="A7" s="119" t="s">
        <v>1</v>
      </c>
      <c r="B7" s="119"/>
      <c r="C7" s="7"/>
      <c r="D7" s="7"/>
      <c r="E7" s="8">
        <v>434.2</v>
      </c>
    </row>
    <row r="8" spans="1:5" ht="15">
      <c r="A8" s="119" t="s">
        <v>2</v>
      </c>
      <c r="B8" s="119"/>
      <c r="C8" s="7"/>
      <c r="D8" s="7"/>
      <c r="E8" s="8">
        <v>11.27</v>
      </c>
    </row>
    <row r="9" spans="1:5" ht="15">
      <c r="A9" s="127" t="s">
        <v>147</v>
      </c>
      <c r="B9" s="128"/>
      <c r="C9" s="7"/>
      <c r="D9" s="7"/>
      <c r="E9" s="13">
        <f>E7*E8</f>
        <v>4893.433999999999</v>
      </c>
    </row>
    <row r="10" spans="1:5" ht="50.25" customHeight="1">
      <c r="A10" s="9" t="s">
        <v>35</v>
      </c>
      <c r="B10" s="10" t="s">
        <v>3</v>
      </c>
      <c r="C10" s="121" t="s">
        <v>34</v>
      </c>
      <c r="D10" s="121"/>
      <c r="E10" s="121"/>
    </row>
    <row r="11" spans="1:5" ht="15">
      <c r="A11" s="33">
        <v>1</v>
      </c>
      <c r="B11" s="34" t="s">
        <v>36</v>
      </c>
      <c r="C11" s="27">
        <f>SUM(C14:C21)</f>
        <v>2.3216834</v>
      </c>
      <c r="D11" s="7">
        <v>434.2</v>
      </c>
      <c r="E11" s="40">
        <f>C11*D11</f>
        <v>1008.07493228</v>
      </c>
    </row>
    <row r="12" spans="1:5" ht="15">
      <c r="A12" s="45"/>
      <c r="B12" s="46" t="s">
        <v>4</v>
      </c>
      <c r="C12" s="47"/>
      <c r="D12" s="7">
        <f>E7</f>
        <v>434.2</v>
      </c>
      <c r="E12" s="12"/>
    </row>
    <row r="13" spans="1:5" ht="15">
      <c r="A13" s="3">
        <v>1.1</v>
      </c>
      <c r="B13" s="4" t="s">
        <v>37</v>
      </c>
      <c r="C13" s="5">
        <f>C14+C15</f>
        <v>1.6717</v>
      </c>
      <c r="D13" s="7">
        <f>E7</f>
        <v>434.2</v>
      </c>
      <c r="E13" s="12">
        <f aca="true" t="shared" si="0" ref="E13:E57">C13*D13</f>
        <v>725.85214</v>
      </c>
    </row>
    <row r="14" spans="1:5" ht="15">
      <c r="A14" s="2"/>
      <c r="B14" s="4" t="s">
        <v>5</v>
      </c>
      <c r="C14" s="6">
        <v>1.6717</v>
      </c>
      <c r="D14" s="7">
        <f>E7</f>
        <v>434.2</v>
      </c>
      <c r="E14" s="12">
        <f t="shared" si="0"/>
        <v>725.85214</v>
      </c>
    </row>
    <row r="15" spans="1:5" ht="15">
      <c r="A15" s="2"/>
      <c r="B15" s="4" t="s">
        <v>6</v>
      </c>
      <c r="C15" s="6"/>
      <c r="D15" s="7">
        <f>E7</f>
        <v>434.2</v>
      </c>
      <c r="E15" s="12"/>
    </row>
    <row r="16" spans="1:5" ht="15">
      <c r="A16" s="2">
        <v>1.2</v>
      </c>
      <c r="B16" s="4" t="s">
        <v>115</v>
      </c>
      <c r="C16" s="6">
        <f>(C14+C15)*0.202</f>
        <v>0.3376834</v>
      </c>
      <c r="D16" s="7">
        <f>E7</f>
        <v>434.2</v>
      </c>
      <c r="E16" s="12">
        <f t="shared" si="0"/>
        <v>146.62213228000002</v>
      </c>
    </row>
    <row r="17" spans="1:5" ht="23.25">
      <c r="A17" s="2">
        <v>1.3</v>
      </c>
      <c r="B17" s="4" t="s">
        <v>134</v>
      </c>
      <c r="C17" s="6">
        <v>0.0143</v>
      </c>
      <c r="D17" s="7">
        <f>E7</f>
        <v>434.2</v>
      </c>
      <c r="E17" s="12">
        <f t="shared" si="0"/>
        <v>6.20906</v>
      </c>
    </row>
    <row r="18" spans="1:5" ht="15">
      <c r="A18" s="2">
        <v>1.4</v>
      </c>
      <c r="B18" s="36" t="s">
        <v>7</v>
      </c>
      <c r="C18" s="28"/>
      <c r="D18" s="7">
        <f>E7</f>
        <v>434.2</v>
      </c>
      <c r="E18" s="12"/>
    </row>
    <row r="19" spans="1:5" ht="15">
      <c r="A19" s="2">
        <v>1.5</v>
      </c>
      <c r="B19" s="36" t="s">
        <v>8</v>
      </c>
      <c r="C19" s="28">
        <v>0.0816</v>
      </c>
      <c r="D19" s="7">
        <f>E7</f>
        <v>434.2</v>
      </c>
      <c r="E19" s="12">
        <f t="shared" si="0"/>
        <v>35.43072</v>
      </c>
    </row>
    <row r="20" spans="1:5" ht="15">
      <c r="A20" s="2">
        <v>1.6</v>
      </c>
      <c r="B20" s="36" t="s">
        <v>135</v>
      </c>
      <c r="C20" s="28">
        <v>0.1164</v>
      </c>
      <c r="D20" s="7">
        <f>E7</f>
        <v>434.2</v>
      </c>
      <c r="E20" s="12">
        <f t="shared" si="0"/>
        <v>50.54088</v>
      </c>
    </row>
    <row r="21" spans="1:5" ht="15">
      <c r="A21" s="2">
        <v>1.7</v>
      </c>
      <c r="B21" s="36" t="s">
        <v>136</v>
      </c>
      <c r="C21" s="48">
        <v>0.1</v>
      </c>
      <c r="D21" s="7">
        <f>E7</f>
        <v>434.2</v>
      </c>
      <c r="E21" s="12">
        <f t="shared" si="0"/>
        <v>43.42</v>
      </c>
    </row>
    <row r="22" spans="1:5" ht="15">
      <c r="A22" s="31">
        <v>2</v>
      </c>
      <c r="B22" s="34" t="s">
        <v>9</v>
      </c>
      <c r="C22" s="27">
        <f>SUM(C23:C35)</f>
        <v>2.1762</v>
      </c>
      <c r="D22" s="7">
        <f>E7</f>
        <v>434.2</v>
      </c>
      <c r="E22" s="40">
        <f t="shared" si="0"/>
        <v>944.9060400000001</v>
      </c>
    </row>
    <row r="23" spans="1:5" ht="15">
      <c r="A23" s="30">
        <v>2.1</v>
      </c>
      <c r="B23" s="36" t="s">
        <v>10</v>
      </c>
      <c r="C23" s="28">
        <v>0.6191</v>
      </c>
      <c r="D23" s="7">
        <f>E7</f>
        <v>434.2</v>
      </c>
      <c r="E23" s="12">
        <f t="shared" si="0"/>
        <v>268.81322</v>
      </c>
    </row>
    <row r="24" spans="1:5" ht="15">
      <c r="A24" s="30">
        <v>2.2</v>
      </c>
      <c r="B24" s="36" t="s">
        <v>11</v>
      </c>
      <c r="C24" s="28">
        <v>0.2333</v>
      </c>
      <c r="D24" s="7">
        <f>E7</f>
        <v>434.2</v>
      </c>
      <c r="E24" s="12">
        <f t="shared" si="0"/>
        <v>101.29886</v>
      </c>
    </row>
    <row r="25" spans="1:5" ht="15">
      <c r="A25" s="30">
        <v>2.3</v>
      </c>
      <c r="B25" s="36" t="s">
        <v>12</v>
      </c>
      <c r="C25" s="28">
        <v>0.6167</v>
      </c>
      <c r="D25" s="7">
        <f>E7</f>
        <v>434.2</v>
      </c>
      <c r="E25" s="12">
        <f t="shared" si="0"/>
        <v>267.77114</v>
      </c>
    </row>
    <row r="26" spans="1:5" ht="15">
      <c r="A26" s="30">
        <v>2.4</v>
      </c>
      <c r="B26" s="36" t="s">
        <v>38</v>
      </c>
      <c r="C26" s="28">
        <v>0.0334</v>
      </c>
      <c r="D26" s="7">
        <f>E7</f>
        <v>434.2</v>
      </c>
      <c r="E26" s="12">
        <f t="shared" si="0"/>
        <v>14.502279999999999</v>
      </c>
    </row>
    <row r="27" spans="1:5" ht="15">
      <c r="A27" s="30">
        <v>2.5</v>
      </c>
      <c r="B27" s="36" t="s">
        <v>13</v>
      </c>
      <c r="C27" s="28">
        <v>0.2607</v>
      </c>
      <c r="D27" s="7">
        <f>E7</f>
        <v>434.2</v>
      </c>
      <c r="E27" s="12">
        <f t="shared" si="0"/>
        <v>113.19594</v>
      </c>
    </row>
    <row r="28" spans="1:5" ht="15">
      <c r="A28" s="30">
        <v>2.6</v>
      </c>
      <c r="B28" s="36" t="s">
        <v>39</v>
      </c>
      <c r="C28" s="28">
        <v>0.0834</v>
      </c>
      <c r="D28" s="11">
        <f>E7</f>
        <v>434.2</v>
      </c>
      <c r="E28" s="12">
        <f t="shared" si="0"/>
        <v>36.21228</v>
      </c>
    </row>
    <row r="29" spans="1:5" ht="23.25">
      <c r="A29" s="30">
        <v>2.7</v>
      </c>
      <c r="B29" s="36" t="s">
        <v>14</v>
      </c>
      <c r="C29" s="28">
        <v>0.0092</v>
      </c>
      <c r="D29" s="7">
        <f>E7</f>
        <v>434.2</v>
      </c>
      <c r="E29" s="12">
        <f t="shared" si="0"/>
        <v>3.99464</v>
      </c>
    </row>
    <row r="30" spans="1:5" ht="15">
      <c r="A30" s="30">
        <v>2.8</v>
      </c>
      <c r="B30" s="36" t="s">
        <v>137</v>
      </c>
      <c r="C30" s="28">
        <v>0.1347</v>
      </c>
      <c r="D30" s="7">
        <f>D29</f>
        <v>434.2</v>
      </c>
      <c r="E30" s="12">
        <f t="shared" si="0"/>
        <v>58.48673999999999</v>
      </c>
    </row>
    <row r="31" spans="1:5" ht="15">
      <c r="A31" s="30">
        <v>2.9</v>
      </c>
      <c r="B31" s="36" t="s">
        <v>15</v>
      </c>
      <c r="C31" s="28">
        <v>0.0483</v>
      </c>
      <c r="D31" s="7">
        <f>D30</f>
        <v>434.2</v>
      </c>
      <c r="E31" s="12">
        <f t="shared" si="0"/>
        <v>20.97186</v>
      </c>
    </row>
    <row r="32" spans="1:5" ht="15">
      <c r="A32" s="37" t="s">
        <v>40</v>
      </c>
      <c r="B32" s="36" t="s">
        <v>16</v>
      </c>
      <c r="C32" s="28">
        <v>0.0144</v>
      </c>
      <c r="D32" s="7">
        <f>D30</f>
        <v>434.2</v>
      </c>
      <c r="E32" s="12">
        <f t="shared" si="0"/>
        <v>6.252479999999999</v>
      </c>
    </row>
    <row r="33" spans="1:5" ht="15">
      <c r="A33" s="30">
        <v>2.11</v>
      </c>
      <c r="B33" s="36" t="s">
        <v>17</v>
      </c>
      <c r="C33" s="28">
        <v>0.0542</v>
      </c>
      <c r="D33" s="7">
        <f>D30</f>
        <v>434.2</v>
      </c>
      <c r="E33" s="12">
        <f t="shared" si="0"/>
        <v>23.53364</v>
      </c>
    </row>
    <row r="34" spans="1:5" ht="15">
      <c r="A34" s="30">
        <v>2.12</v>
      </c>
      <c r="B34" s="36" t="s">
        <v>18</v>
      </c>
      <c r="C34" s="28">
        <v>0.049</v>
      </c>
      <c r="D34" s="7">
        <f>D31</f>
        <v>434.2</v>
      </c>
      <c r="E34" s="12">
        <f t="shared" si="0"/>
        <v>21.2758</v>
      </c>
    </row>
    <row r="35" spans="1:5" ht="23.25">
      <c r="A35" s="30">
        <v>2.13</v>
      </c>
      <c r="B35" s="36" t="s">
        <v>138</v>
      </c>
      <c r="C35" s="28">
        <v>0.0198</v>
      </c>
      <c r="D35" s="7">
        <f>D34</f>
        <v>434.2</v>
      </c>
      <c r="E35" s="12">
        <f t="shared" si="0"/>
        <v>8.59716</v>
      </c>
    </row>
    <row r="36" spans="1:5" ht="23.25">
      <c r="A36" s="31">
        <v>3</v>
      </c>
      <c r="B36" s="34" t="s">
        <v>19</v>
      </c>
      <c r="C36" s="27">
        <f>SUM(C37:C39)</f>
        <v>0</v>
      </c>
      <c r="D36" s="7">
        <f>D34</f>
        <v>434.2</v>
      </c>
      <c r="E36" s="40">
        <f t="shared" si="0"/>
        <v>0</v>
      </c>
    </row>
    <row r="37" spans="1:5" ht="15">
      <c r="A37" s="30">
        <v>3.1</v>
      </c>
      <c r="B37" s="36" t="s">
        <v>20</v>
      </c>
      <c r="C37" s="28"/>
      <c r="D37" s="7">
        <f>D34</f>
        <v>434.2</v>
      </c>
      <c r="E37" s="12"/>
    </row>
    <row r="38" spans="1:5" ht="15">
      <c r="A38" s="30">
        <v>3.2</v>
      </c>
      <c r="B38" s="36" t="s">
        <v>21</v>
      </c>
      <c r="C38" s="28"/>
      <c r="D38" s="7">
        <f>D35</f>
        <v>434.2</v>
      </c>
      <c r="E38" s="12"/>
    </row>
    <row r="39" spans="1:5" ht="15">
      <c r="A39" s="30">
        <v>3.3</v>
      </c>
      <c r="B39" s="36" t="s">
        <v>22</v>
      </c>
      <c r="C39" s="28"/>
      <c r="D39" s="7">
        <f>D38</f>
        <v>434.2</v>
      </c>
      <c r="E39" s="12"/>
    </row>
    <row r="40" spans="1:5" ht="15">
      <c r="A40" s="31">
        <v>4</v>
      </c>
      <c r="B40" s="34" t="s">
        <v>23</v>
      </c>
      <c r="C40" s="27">
        <f>SUM(C41:C47)</f>
        <v>2.8262796199999998</v>
      </c>
      <c r="D40" s="7">
        <f>D39</f>
        <v>434.2</v>
      </c>
      <c r="E40" s="40">
        <f t="shared" si="0"/>
        <v>1227.170611004</v>
      </c>
    </row>
    <row r="41" spans="1:5" ht="23.25">
      <c r="A41" s="30">
        <v>4.1</v>
      </c>
      <c r="B41" s="36" t="s">
        <v>41</v>
      </c>
      <c r="C41" s="28">
        <v>1.8294</v>
      </c>
      <c r="D41" s="7">
        <f>D39</f>
        <v>434.2</v>
      </c>
      <c r="E41" s="12">
        <f t="shared" si="0"/>
        <v>794.32548</v>
      </c>
    </row>
    <row r="42" spans="1:5" ht="15">
      <c r="A42" s="30">
        <v>4.2</v>
      </c>
      <c r="B42" s="36" t="s">
        <v>115</v>
      </c>
      <c r="C42" s="28">
        <f>C41*0.202</f>
        <v>0.3695388</v>
      </c>
      <c r="D42" s="7">
        <f>D39</f>
        <v>434.2</v>
      </c>
      <c r="E42" s="12">
        <f t="shared" si="0"/>
        <v>160.45374696</v>
      </c>
    </row>
    <row r="43" spans="1:5" ht="15">
      <c r="A43" s="30">
        <v>4.3</v>
      </c>
      <c r="B43" s="36" t="s">
        <v>24</v>
      </c>
      <c r="C43" s="28">
        <f>(C41+C42)*0.15</f>
        <v>0.32984082</v>
      </c>
      <c r="D43" s="7">
        <f>D39</f>
        <v>434.2</v>
      </c>
      <c r="E43" s="12">
        <f t="shared" si="0"/>
        <v>143.21688404399998</v>
      </c>
    </row>
    <row r="44" spans="1:5" ht="15">
      <c r="A44" s="30">
        <v>4.4</v>
      </c>
      <c r="B44" s="36" t="s">
        <v>139</v>
      </c>
      <c r="C44" s="28">
        <v>0.0157</v>
      </c>
      <c r="D44" s="7">
        <f>D41</f>
        <v>434.2</v>
      </c>
      <c r="E44" s="12">
        <f t="shared" si="0"/>
        <v>6.816939999999999</v>
      </c>
    </row>
    <row r="45" spans="1:5" ht="15">
      <c r="A45" s="30">
        <v>4.5</v>
      </c>
      <c r="B45" s="36" t="s">
        <v>25</v>
      </c>
      <c r="C45" s="28">
        <v>0.0036000000000000003</v>
      </c>
      <c r="D45" s="7">
        <f>D43</f>
        <v>434.2</v>
      </c>
      <c r="E45" s="12">
        <f t="shared" si="0"/>
        <v>1.56312</v>
      </c>
    </row>
    <row r="46" spans="1:5" ht="15">
      <c r="A46" s="30">
        <v>4.6</v>
      </c>
      <c r="B46" s="36" t="s">
        <v>26</v>
      </c>
      <c r="C46" s="28">
        <v>0.083</v>
      </c>
      <c r="D46" s="7">
        <f>D43</f>
        <v>434.2</v>
      </c>
      <c r="E46" s="12">
        <f t="shared" si="0"/>
        <v>36.0386</v>
      </c>
    </row>
    <row r="47" spans="1:5" ht="15">
      <c r="A47" s="30">
        <v>4.7</v>
      </c>
      <c r="B47" s="36" t="s">
        <v>42</v>
      </c>
      <c r="C47" s="28">
        <v>0.1952</v>
      </c>
      <c r="D47" s="7">
        <f>D43</f>
        <v>434.2</v>
      </c>
      <c r="E47" s="12">
        <f t="shared" si="0"/>
        <v>84.75584</v>
      </c>
    </row>
    <row r="48" spans="1:5" ht="15">
      <c r="A48" s="31">
        <v>5</v>
      </c>
      <c r="B48" s="34" t="s">
        <v>27</v>
      </c>
      <c r="C48" s="27">
        <f>SUM(C49:C52)</f>
        <v>1.1244524</v>
      </c>
      <c r="D48" s="7">
        <f>D43</f>
        <v>434.2</v>
      </c>
      <c r="E48" s="40">
        <f t="shared" si="0"/>
        <v>488.23723208</v>
      </c>
    </row>
    <row r="49" spans="1:5" ht="23.25">
      <c r="A49" s="30">
        <v>5.1</v>
      </c>
      <c r="B49" s="36" t="s">
        <v>43</v>
      </c>
      <c r="C49" s="28">
        <v>0.5562</v>
      </c>
      <c r="D49" s="7">
        <f>D44</f>
        <v>434.2</v>
      </c>
      <c r="E49" s="12">
        <f t="shared" si="0"/>
        <v>241.50204</v>
      </c>
    </row>
    <row r="50" spans="1:5" ht="15">
      <c r="A50" s="30">
        <v>5.2</v>
      </c>
      <c r="B50" s="36" t="s">
        <v>115</v>
      </c>
      <c r="C50" s="28">
        <f>C49*0.202</f>
        <v>0.11235240000000002</v>
      </c>
      <c r="D50" s="7">
        <f>D44</f>
        <v>434.2</v>
      </c>
      <c r="E50" s="12">
        <f t="shared" si="0"/>
        <v>48.783412080000005</v>
      </c>
    </row>
    <row r="51" spans="1:5" ht="15">
      <c r="A51" s="30">
        <v>5.3</v>
      </c>
      <c r="B51" s="36" t="s">
        <v>28</v>
      </c>
      <c r="C51" s="28">
        <v>0.1815</v>
      </c>
      <c r="D51" s="7">
        <f>D44</f>
        <v>434.2</v>
      </c>
      <c r="E51" s="12">
        <f t="shared" si="0"/>
        <v>78.8073</v>
      </c>
    </row>
    <row r="52" spans="1:5" ht="15">
      <c r="A52" s="30">
        <v>5.4</v>
      </c>
      <c r="B52" s="36" t="s">
        <v>29</v>
      </c>
      <c r="C52" s="28">
        <v>0.2744</v>
      </c>
      <c r="D52" s="7">
        <f>D45</f>
        <v>434.2</v>
      </c>
      <c r="E52" s="12">
        <f t="shared" si="0"/>
        <v>119.14447999999999</v>
      </c>
    </row>
    <row r="53" spans="1:5" ht="15">
      <c r="A53" s="31">
        <v>6</v>
      </c>
      <c r="B53" s="34" t="s">
        <v>44</v>
      </c>
      <c r="C53" s="27">
        <f>C61*18.5%</f>
        <v>2.08495</v>
      </c>
      <c r="D53" s="7">
        <f>D43</f>
        <v>434.2</v>
      </c>
      <c r="E53" s="40">
        <f t="shared" si="0"/>
        <v>905.28529</v>
      </c>
    </row>
    <row r="54" spans="1:5" ht="15">
      <c r="A54" s="35">
        <v>6.1</v>
      </c>
      <c r="B54" s="34" t="s">
        <v>117</v>
      </c>
      <c r="C54" s="27">
        <f>C61*9.85%</f>
        <v>1.1100949999999998</v>
      </c>
      <c r="D54" s="7">
        <f>D43</f>
        <v>434.2</v>
      </c>
      <c r="E54" s="40">
        <f t="shared" si="0"/>
        <v>482.0032489999999</v>
      </c>
    </row>
    <row r="55" spans="1:5" ht="15">
      <c r="A55" s="31">
        <v>7</v>
      </c>
      <c r="B55" s="34" t="s">
        <v>30</v>
      </c>
      <c r="C55" s="27">
        <v>0.009</v>
      </c>
      <c r="D55" s="7">
        <f>D43</f>
        <v>434.2</v>
      </c>
      <c r="E55" s="40">
        <f t="shared" si="0"/>
        <v>3.9077999999999995</v>
      </c>
    </row>
    <row r="56" spans="1:5" ht="15">
      <c r="A56" s="31">
        <v>8</v>
      </c>
      <c r="B56" s="34" t="s">
        <v>31</v>
      </c>
      <c r="C56" s="29">
        <f>C55+C53+C48+C40+C36+C22+C11</f>
        <v>10.542565419999999</v>
      </c>
      <c r="D56" s="7">
        <f>D44</f>
        <v>434.2</v>
      </c>
      <c r="E56" s="40">
        <f t="shared" si="0"/>
        <v>4577.581905364</v>
      </c>
    </row>
    <row r="57" spans="1:5" ht="15">
      <c r="A57" s="38">
        <v>9</v>
      </c>
      <c r="B57" s="36" t="s">
        <v>32</v>
      </c>
      <c r="C57" s="28">
        <v>0.6326</v>
      </c>
      <c r="D57" s="7">
        <f>D45</f>
        <v>434.2</v>
      </c>
      <c r="E57" s="12">
        <f t="shared" si="0"/>
        <v>274.67492000000004</v>
      </c>
    </row>
    <row r="58" spans="1:5" ht="15">
      <c r="A58" s="38">
        <v>10</v>
      </c>
      <c r="B58" s="36" t="s">
        <v>45</v>
      </c>
      <c r="C58" s="28">
        <v>0.0948</v>
      </c>
      <c r="D58" s="7">
        <f>D48</f>
        <v>434.2</v>
      </c>
      <c r="E58" s="12">
        <v>41.17</v>
      </c>
    </row>
    <row r="59" spans="1:5" ht="15">
      <c r="A59" s="31">
        <v>11</v>
      </c>
      <c r="B59" s="54" t="s">
        <v>33</v>
      </c>
      <c r="C59" s="27">
        <f>C56+C57+C58</f>
        <v>11.269965419999998</v>
      </c>
      <c r="D59" s="7">
        <f>D48</f>
        <v>434.2</v>
      </c>
      <c r="E59" s="40">
        <f>E56+E57+E58</f>
        <v>4893.426825364</v>
      </c>
    </row>
    <row r="60" ht="15" hidden="1">
      <c r="C60" s="58">
        <v>10.08</v>
      </c>
    </row>
    <row r="61" ht="15">
      <c r="C61" s="59">
        <v>11.27</v>
      </c>
    </row>
    <row r="63" spans="1:5" ht="30.75" customHeight="1" thickBot="1">
      <c r="A63" s="122" t="s">
        <v>140</v>
      </c>
      <c r="B63" s="123"/>
      <c r="C63" s="123"/>
      <c r="D63" s="123"/>
      <c r="E63" s="123"/>
    </row>
    <row r="65" spans="1:5" ht="15">
      <c r="A65" s="124" t="s">
        <v>98</v>
      </c>
      <c r="B65" s="124"/>
      <c r="C65" s="124"/>
      <c r="D65" s="124"/>
      <c r="E65" s="124"/>
    </row>
    <row r="67" spans="1:5" ht="15">
      <c r="A67" s="119" t="s">
        <v>1</v>
      </c>
      <c r="B67" s="119"/>
      <c r="C67" s="7"/>
      <c r="D67" s="7"/>
      <c r="E67" s="8">
        <v>434.2</v>
      </c>
    </row>
    <row r="68" spans="1:5" ht="15">
      <c r="A68" s="119" t="s">
        <v>2</v>
      </c>
      <c r="B68" s="119"/>
      <c r="C68" s="7"/>
      <c r="D68" s="7"/>
      <c r="E68" s="8">
        <v>11.27</v>
      </c>
    </row>
    <row r="69" spans="1:5" ht="15">
      <c r="A69" s="127" t="s">
        <v>151</v>
      </c>
      <c r="B69" s="128"/>
      <c r="C69" s="7"/>
      <c r="D69" s="7"/>
      <c r="E69" s="13">
        <f>E67*E68</f>
        <v>4893.433999999999</v>
      </c>
    </row>
    <row r="70" spans="1:5" ht="35.25" customHeight="1">
      <c r="A70" s="9" t="s">
        <v>35</v>
      </c>
      <c r="B70" s="10" t="s">
        <v>3</v>
      </c>
      <c r="C70" s="121" t="s">
        <v>34</v>
      </c>
      <c r="D70" s="121"/>
      <c r="E70" s="121"/>
    </row>
    <row r="71" spans="1:5" ht="15">
      <c r="A71" s="33">
        <v>1</v>
      </c>
      <c r="B71" s="34" t="s">
        <v>36</v>
      </c>
      <c r="C71" s="27">
        <f>SUM(C74:C81)</f>
        <v>2.8056694</v>
      </c>
      <c r="D71" s="7">
        <v>434.2</v>
      </c>
      <c r="E71" s="40">
        <f>C71*D71</f>
        <v>1218.22165348</v>
      </c>
    </row>
    <row r="72" spans="1:5" ht="15">
      <c r="A72" s="45"/>
      <c r="B72" s="46" t="s">
        <v>4</v>
      </c>
      <c r="C72" s="47"/>
      <c r="D72" s="7">
        <f>E67</f>
        <v>434.2</v>
      </c>
      <c r="E72" s="12"/>
    </row>
    <row r="73" spans="1:5" ht="15">
      <c r="A73" s="3">
        <v>1.1</v>
      </c>
      <c r="B73" s="4" t="s">
        <v>37</v>
      </c>
      <c r="C73" s="5">
        <f>C74+C75</f>
        <v>2.0647</v>
      </c>
      <c r="D73" s="7">
        <f>E67</f>
        <v>434.2</v>
      </c>
      <c r="E73" s="12">
        <f>C73*D73</f>
        <v>896.49274</v>
      </c>
    </row>
    <row r="74" spans="1:5" ht="15">
      <c r="A74" s="2"/>
      <c r="B74" s="4" t="s">
        <v>5</v>
      </c>
      <c r="C74" s="6">
        <v>2.0647</v>
      </c>
      <c r="D74" s="7">
        <f>E67</f>
        <v>434.2</v>
      </c>
      <c r="E74" s="12">
        <f>C74*D74</f>
        <v>896.49274</v>
      </c>
    </row>
    <row r="75" spans="1:5" ht="15">
      <c r="A75" s="2"/>
      <c r="B75" s="4" t="s">
        <v>6</v>
      </c>
      <c r="C75" s="6"/>
      <c r="D75" s="7">
        <f>E67</f>
        <v>434.2</v>
      </c>
      <c r="E75" s="12"/>
    </row>
    <row r="76" spans="1:5" ht="15">
      <c r="A76" s="2">
        <v>1.2</v>
      </c>
      <c r="B76" s="4" t="s">
        <v>115</v>
      </c>
      <c r="C76" s="6">
        <f>(C74+C75)*0.202</f>
        <v>0.4170694000000001</v>
      </c>
      <c r="D76" s="7">
        <f>E67</f>
        <v>434.2</v>
      </c>
      <c r="E76" s="12">
        <f>C76*D76</f>
        <v>181.09153348000004</v>
      </c>
    </row>
    <row r="77" spans="1:5" ht="23.25">
      <c r="A77" s="2">
        <v>1.3</v>
      </c>
      <c r="B77" s="4" t="s">
        <v>134</v>
      </c>
      <c r="C77" s="6">
        <v>0.0302</v>
      </c>
      <c r="D77" s="7">
        <f>E67</f>
        <v>434.2</v>
      </c>
      <c r="E77" s="12">
        <f>C77*D77</f>
        <v>13.11284</v>
      </c>
    </row>
    <row r="78" spans="1:5" ht="15">
      <c r="A78" s="2">
        <v>1.4</v>
      </c>
      <c r="B78" s="36" t="s">
        <v>7</v>
      </c>
      <c r="C78" s="28"/>
      <c r="D78" s="7">
        <f>E67</f>
        <v>434.2</v>
      </c>
      <c r="E78" s="12"/>
    </row>
    <row r="79" spans="1:5" ht="15">
      <c r="A79" s="2">
        <v>1.5</v>
      </c>
      <c r="B79" s="36" t="s">
        <v>8</v>
      </c>
      <c r="C79" s="28">
        <v>0.0821</v>
      </c>
      <c r="D79" s="7">
        <f>E67</f>
        <v>434.2</v>
      </c>
      <c r="E79" s="12">
        <f aca="true" t="shared" si="1" ref="E79:E95">C79*D79</f>
        <v>35.64782</v>
      </c>
    </row>
    <row r="80" spans="1:5" ht="15">
      <c r="A80" s="2">
        <v>1.6</v>
      </c>
      <c r="B80" s="36" t="s">
        <v>135</v>
      </c>
      <c r="C80" s="28">
        <v>0.1846</v>
      </c>
      <c r="D80" s="7">
        <f>E67</f>
        <v>434.2</v>
      </c>
      <c r="E80" s="12">
        <f t="shared" si="1"/>
        <v>80.15332</v>
      </c>
    </row>
    <row r="81" spans="1:5" ht="15">
      <c r="A81" s="2">
        <v>1.7</v>
      </c>
      <c r="B81" s="36" t="s">
        <v>136</v>
      </c>
      <c r="C81" s="48">
        <v>0.027</v>
      </c>
      <c r="D81" s="7">
        <f>E67</f>
        <v>434.2</v>
      </c>
      <c r="E81" s="12">
        <f t="shared" si="1"/>
        <v>11.7234</v>
      </c>
    </row>
    <row r="82" spans="1:5" ht="15">
      <c r="A82" s="31">
        <v>2</v>
      </c>
      <c r="B82" s="34" t="s">
        <v>9</v>
      </c>
      <c r="C82" s="27">
        <f>SUM(C83:C94)</f>
        <v>1.9616</v>
      </c>
      <c r="D82" s="7">
        <f>E67</f>
        <v>434.2</v>
      </c>
      <c r="E82" s="40">
        <f t="shared" si="1"/>
        <v>851.72672</v>
      </c>
    </row>
    <row r="83" spans="1:5" ht="15">
      <c r="A83" s="30">
        <v>2.1</v>
      </c>
      <c r="B83" s="36" t="s">
        <v>10</v>
      </c>
      <c r="C83" s="28">
        <v>0.7985</v>
      </c>
      <c r="D83" s="7">
        <f>E67</f>
        <v>434.2</v>
      </c>
      <c r="E83" s="12">
        <f t="shared" si="1"/>
        <v>346.70869999999996</v>
      </c>
    </row>
    <row r="84" spans="1:5" ht="15">
      <c r="A84" s="30">
        <v>2.2</v>
      </c>
      <c r="B84" s="36" t="s">
        <v>11</v>
      </c>
      <c r="C84" s="28">
        <v>0.3804</v>
      </c>
      <c r="D84" s="7">
        <f>E67</f>
        <v>434.2</v>
      </c>
      <c r="E84" s="12">
        <f t="shared" si="1"/>
        <v>165.16968</v>
      </c>
    </row>
    <row r="85" spans="1:5" ht="15">
      <c r="A85" s="30">
        <v>2.3</v>
      </c>
      <c r="B85" s="36" t="s">
        <v>38</v>
      </c>
      <c r="C85" s="28">
        <v>0.0213</v>
      </c>
      <c r="D85" s="7">
        <f>E67</f>
        <v>434.2</v>
      </c>
      <c r="E85" s="12">
        <f t="shared" si="1"/>
        <v>9.24846</v>
      </c>
    </row>
    <row r="86" spans="1:5" ht="15">
      <c r="A86" s="30">
        <v>2.4</v>
      </c>
      <c r="B86" s="36" t="s">
        <v>13</v>
      </c>
      <c r="C86" s="28">
        <v>0.28</v>
      </c>
      <c r="D86" s="7">
        <f>E67</f>
        <v>434.2</v>
      </c>
      <c r="E86" s="12">
        <f t="shared" si="1"/>
        <v>121.57600000000001</v>
      </c>
    </row>
    <row r="87" spans="1:5" ht="15">
      <c r="A87" s="30">
        <v>2.5</v>
      </c>
      <c r="B87" s="36" t="s">
        <v>39</v>
      </c>
      <c r="C87" s="28">
        <v>0.1254</v>
      </c>
      <c r="D87" s="11">
        <f>E67</f>
        <v>434.2</v>
      </c>
      <c r="E87" s="12">
        <f t="shared" si="1"/>
        <v>54.44868</v>
      </c>
    </row>
    <row r="88" spans="1:5" ht="23.25">
      <c r="A88" s="30">
        <v>2.6</v>
      </c>
      <c r="B88" s="36" t="s">
        <v>14</v>
      </c>
      <c r="C88" s="28">
        <v>0.009</v>
      </c>
      <c r="D88" s="7">
        <f>E67</f>
        <v>434.2</v>
      </c>
      <c r="E88" s="12">
        <f t="shared" si="1"/>
        <v>3.9077999999999995</v>
      </c>
    </row>
    <row r="89" spans="1:5" ht="15">
      <c r="A89" s="30">
        <v>2.7</v>
      </c>
      <c r="B89" s="36" t="s">
        <v>137</v>
      </c>
      <c r="C89" s="28">
        <v>0.1996</v>
      </c>
      <c r="D89" s="7">
        <f>D88</f>
        <v>434.2</v>
      </c>
      <c r="E89" s="12">
        <f t="shared" si="1"/>
        <v>86.66632</v>
      </c>
    </row>
    <row r="90" spans="1:5" ht="15">
      <c r="A90" s="30">
        <v>2.8</v>
      </c>
      <c r="B90" s="36" t="s">
        <v>15</v>
      </c>
      <c r="C90" s="28">
        <v>0.038</v>
      </c>
      <c r="D90" s="7">
        <f>D89</f>
        <v>434.2</v>
      </c>
      <c r="E90" s="12">
        <f t="shared" si="1"/>
        <v>16.4996</v>
      </c>
    </row>
    <row r="91" spans="1:5" ht="15">
      <c r="A91" s="37" t="s">
        <v>150</v>
      </c>
      <c r="B91" s="36" t="s">
        <v>16</v>
      </c>
      <c r="C91" s="28">
        <v>0.0144</v>
      </c>
      <c r="D91" s="7">
        <f>D89</f>
        <v>434.2</v>
      </c>
      <c r="E91" s="12">
        <f t="shared" si="1"/>
        <v>6.252479999999999</v>
      </c>
    </row>
    <row r="92" spans="1:5" ht="15">
      <c r="A92" s="89">
        <v>2.1</v>
      </c>
      <c r="B92" s="36" t="s">
        <v>17</v>
      </c>
      <c r="C92" s="28">
        <v>0.0262</v>
      </c>
      <c r="D92" s="7">
        <f>D89</f>
        <v>434.2</v>
      </c>
      <c r="E92" s="12">
        <f t="shared" si="1"/>
        <v>11.37604</v>
      </c>
    </row>
    <row r="93" spans="1:5" ht="15">
      <c r="A93" s="30">
        <v>2.11</v>
      </c>
      <c r="B93" s="36" t="s">
        <v>18</v>
      </c>
      <c r="C93" s="28">
        <v>0.049</v>
      </c>
      <c r="D93" s="7">
        <f>D90</f>
        <v>434.2</v>
      </c>
      <c r="E93" s="12">
        <f t="shared" si="1"/>
        <v>21.2758</v>
      </c>
    </row>
    <row r="94" spans="1:5" ht="23.25">
      <c r="A94" s="30">
        <v>2.12</v>
      </c>
      <c r="B94" s="36" t="s">
        <v>138</v>
      </c>
      <c r="C94" s="28">
        <v>0.0198</v>
      </c>
      <c r="D94" s="7">
        <f>D93</f>
        <v>434.2</v>
      </c>
      <c r="E94" s="12">
        <f t="shared" si="1"/>
        <v>8.59716</v>
      </c>
    </row>
    <row r="95" spans="1:5" ht="23.25">
      <c r="A95" s="31">
        <v>3</v>
      </c>
      <c r="B95" s="34" t="s">
        <v>19</v>
      </c>
      <c r="C95" s="27">
        <f>SUM(C96:C98)</f>
        <v>0</v>
      </c>
      <c r="D95" s="7">
        <f>D93</f>
        <v>434.2</v>
      </c>
      <c r="E95" s="40">
        <f t="shared" si="1"/>
        <v>0</v>
      </c>
    </row>
    <row r="96" spans="1:5" ht="15">
      <c r="A96" s="30">
        <v>3.1</v>
      </c>
      <c r="B96" s="36" t="s">
        <v>20</v>
      </c>
      <c r="C96" s="28"/>
      <c r="D96" s="7">
        <f>D93</f>
        <v>434.2</v>
      </c>
      <c r="E96" s="12"/>
    </row>
    <row r="97" spans="1:5" ht="15">
      <c r="A97" s="30">
        <v>3.2</v>
      </c>
      <c r="B97" s="36" t="s">
        <v>21</v>
      </c>
      <c r="C97" s="28"/>
      <c r="D97" s="7">
        <f>D94</f>
        <v>434.2</v>
      </c>
      <c r="E97" s="12"/>
    </row>
    <row r="98" spans="1:5" ht="15">
      <c r="A98" s="30">
        <v>3.3</v>
      </c>
      <c r="B98" s="36" t="s">
        <v>22</v>
      </c>
      <c r="C98" s="28"/>
      <c r="D98" s="7">
        <f>D97</f>
        <v>434.2</v>
      </c>
      <c r="E98" s="12"/>
    </row>
    <row r="99" spans="1:5" ht="15">
      <c r="A99" s="31">
        <v>4</v>
      </c>
      <c r="B99" s="34" t="s">
        <v>23</v>
      </c>
      <c r="C99" s="27">
        <f>SUM(C100:C106)</f>
        <v>2.9745</v>
      </c>
      <c r="D99" s="7">
        <f>D98</f>
        <v>434.2</v>
      </c>
      <c r="E99" s="40">
        <f aca="true" t="shared" si="2" ref="E99:E116">C99*D99</f>
        <v>1291.5279</v>
      </c>
    </row>
    <row r="100" spans="1:5" ht="23.25">
      <c r="A100" s="30">
        <v>4.1</v>
      </c>
      <c r="B100" s="36" t="s">
        <v>41</v>
      </c>
      <c r="C100" s="28">
        <v>1.9848</v>
      </c>
      <c r="D100" s="7">
        <f>D98</f>
        <v>434.2</v>
      </c>
      <c r="E100" s="12">
        <f t="shared" si="2"/>
        <v>861.8001599999999</v>
      </c>
    </row>
    <row r="101" spans="1:5" ht="15">
      <c r="A101" s="30">
        <v>4.2</v>
      </c>
      <c r="B101" s="36" t="s">
        <v>115</v>
      </c>
      <c r="C101" s="28">
        <v>0.4009</v>
      </c>
      <c r="D101" s="7">
        <f>D98</f>
        <v>434.2</v>
      </c>
      <c r="E101" s="12">
        <f t="shared" si="2"/>
        <v>174.07077999999998</v>
      </c>
    </row>
    <row r="102" spans="1:5" ht="15">
      <c r="A102" s="30">
        <v>4.3</v>
      </c>
      <c r="B102" s="36" t="s">
        <v>24</v>
      </c>
      <c r="C102" s="28">
        <v>0.2753</v>
      </c>
      <c r="D102" s="7">
        <f>D98</f>
        <v>434.2</v>
      </c>
      <c r="E102" s="12">
        <f t="shared" si="2"/>
        <v>119.53526</v>
      </c>
    </row>
    <row r="103" spans="1:5" ht="15">
      <c r="A103" s="30">
        <v>4.4</v>
      </c>
      <c r="B103" s="36" t="s">
        <v>139</v>
      </c>
      <c r="C103" s="28">
        <v>0.0383</v>
      </c>
      <c r="D103" s="7">
        <f>D100</f>
        <v>434.2</v>
      </c>
      <c r="E103" s="12">
        <f t="shared" si="2"/>
        <v>16.62986</v>
      </c>
    </row>
    <row r="104" spans="1:5" ht="15">
      <c r="A104" s="30">
        <v>4.5</v>
      </c>
      <c r="B104" s="36" t="s">
        <v>25</v>
      </c>
      <c r="C104" s="28">
        <v>0.0012</v>
      </c>
      <c r="D104" s="7">
        <f>D102</f>
        <v>434.2</v>
      </c>
      <c r="E104" s="12">
        <f t="shared" si="2"/>
        <v>0.52104</v>
      </c>
    </row>
    <row r="105" spans="1:5" ht="15">
      <c r="A105" s="30">
        <v>4.6</v>
      </c>
      <c r="B105" s="36" t="s">
        <v>26</v>
      </c>
      <c r="C105" s="28">
        <v>0.0819</v>
      </c>
      <c r="D105" s="7">
        <f>D102</f>
        <v>434.2</v>
      </c>
      <c r="E105" s="12">
        <f t="shared" si="2"/>
        <v>35.56098</v>
      </c>
    </row>
    <row r="106" spans="1:5" ht="15">
      <c r="A106" s="30">
        <v>4.7</v>
      </c>
      <c r="B106" s="36" t="s">
        <v>42</v>
      </c>
      <c r="C106" s="28">
        <v>0.1921</v>
      </c>
      <c r="D106" s="7">
        <f>D102</f>
        <v>434.2</v>
      </c>
      <c r="E106" s="12">
        <f t="shared" si="2"/>
        <v>83.40982</v>
      </c>
    </row>
    <row r="107" spans="1:5" ht="15">
      <c r="A107" s="31">
        <v>5</v>
      </c>
      <c r="B107" s="34" t="s">
        <v>27</v>
      </c>
      <c r="C107" s="27">
        <f>SUM(C108:C111)</f>
        <v>1.1439000000000001</v>
      </c>
      <c r="D107" s="7">
        <f>D102</f>
        <v>434.2</v>
      </c>
      <c r="E107" s="40">
        <f t="shared" si="2"/>
        <v>496.68138000000005</v>
      </c>
    </row>
    <row r="108" spans="1:5" ht="23.25">
      <c r="A108" s="30">
        <v>5.1</v>
      </c>
      <c r="B108" s="36" t="s">
        <v>43</v>
      </c>
      <c r="C108" s="28">
        <v>0.5794</v>
      </c>
      <c r="D108" s="7">
        <f>D103</f>
        <v>434.2</v>
      </c>
      <c r="E108" s="12">
        <f t="shared" si="2"/>
        <v>251.57548</v>
      </c>
    </row>
    <row r="109" spans="1:5" ht="15">
      <c r="A109" s="30">
        <v>5.2</v>
      </c>
      <c r="B109" s="36" t="s">
        <v>115</v>
      </c>
      <c r="C109" s="28">
        <v>0.117</v>
      </c>
      <c r="D109" s="7">
        <f>D103</f>
        <v>434.2</v>
      </c>
      <c r="E109" s="12">
        <f t="shared" si="2"/>
        <v>50.8014</v>
      </c>
    </row>
    <row r="110" spans="1:5" ht="15">
      <c r="A110" s="30">
        <v>5.3</v>
      </c>
      <c r="B110" s="36" t="s">
        <v>28</v>
      </c>
      <c r="C110" s="28">
        <v>0.1618</v>
      </c>
      <c r="D110" s="7">
        <f>D103</f>
        <v>434.2</v>
      </c>
      <c r="E110" s="12">
        <f t="shared" si="2"/>
        <v>70.25356</v>
      </c>
    </row>
    <row r="111" spans="1:5" ht="15">
      <c r="A111" s="30">
        <v>5.4</v>
      </c>
      <c r="B111" s="36" t="s">
        <v>29</v>
      </c>
      <c r="C111" s="28">
        <v>0.2857</v>
      </c>
      <c r="D111" s="7">
        <f>D104</f>
        <v>434.2</v>
      </c>
      <c r="E111" s="12">
        <f t="shared" si="2"/>
        <v>124.05094</v>
      </c>
    </row>
    <row r="112" spans="1:5" ht="15">
      <c r="A112" s="31">
        <v>6</v>
      </c>
      <c r="B112" s="34" t="s">
        <v>44</v>
      </c>
      <c r="C112" s="27">
        <v>2.1347</v>
      </c>
      <c r="D112" s="7">
        <f>D102</f>
        <v>434.2</v>
      </c>
      <c r="E112" s="40">
        <f t="shared" si="2"/>
        <v>926.88674</v>
      </c>
    </row>
    <row r="113" spans="1:5" ht="15">
      <c r="A113" s="35">
        <v>6.1</v>
      </c>
      <c r="B113" s="34" t="s">
        <v>117</v>
      </c>
      <c r="C113" s="27">
        <f>C120*9.85%</f>
        <v>1.1100949999999998</v>
      </c>
      <c r="D113" s="7">
        <f>D102</f>
        <v>434.2</v>
      </c>
      <c r="E113" s="40">
        <f t="shared" si="2"/>
        <v>482.0032489999999</v>
      </c>
    </row>
    <row r="114" spans="1:5" ht="15">
      <c r="A114" s="31">
        <v>7</v>
      </c>
      <c r="B114" s="34" t="s">
        <v>30</v>
      </c>
      <c r="C114" s="27">
        <v>0.009</v>
      </c>
      <c r="D114" s="7">
        <f>D102</f>
        <v>434.2</v>
      </c>
      <c r="E114" s="40">
        <f t="shared" si="2"/>
        <v>3.9077999999999995</v>
      </c>
    </row>
    <row r="115" spans="1:5" ht="15">
      <c r="A115" s="31">
        <v>8</v>
      </c>
      <c r="B115" s="34" t="s">
        <v>31</v>
      </c>
      <c r="C115" s="29">
        <f>C114+C112+C107+C99+C95+C82+C71</f>
        <v>11.0293694</v>
      </c>
      <c r="D115" s="7">
        <f>D103</f>
        <v>434.2</v>
      </c>
      <c r="E115" s="40">
        <f t="shared" si="2"/>
        <v>4788.95219348</v>
      </c>
    </row>
    <row r="116" spans="1:5" ht="15">
      <c r="A116" s="38">
        <v>9</v>
      </c>
      <c r="B116" s="36" t="s">
        <v>32</v>
      </c>
      <c r="C116" s="28">
        <v>0.1152</v>
      </c>
      <c r="D116" s="7">
        <f>D104</f>
        <v>434.2</v>
      </c>
      <c r="E116" s="12">
        <f t="shared" si="2"/>
        <v>50.019839999999995</v>
      </c>
    </row>
    <row r="117" spans="1:5" ht="15">
      <c r="A117" s="38">
        <v>10</v>
      </c>
      <c r="B117" s="36" t="s">
        <v>45</v>
      </c>
      <c r="C117" s="51">
        <v>0.1254</v>
      </c>
      <c r="D117" s="7">
        <f>D107</f>
        <v>434.2</v>
      </c>
      <c r="E117" s="12">
        <f>C117*D117+0.01</f>
        <v>54.45868</v>
      </c>
    </row>
    <row r="118" spans="1:5" ht="15">
      <c r="A118" s="31">
        <v>11</v>
      </c>
      <c r="B118" s="54" t="s">
        <v>33</v>
      </c>
      <c r="C118" s="27">
        <f>C115+C116+C117</f>
        <v>11.2699694</v>
      </c>
      <c r="D118" s="7">
        <f>D107</f>
        <v>434.2</v>
      </c>
      <c r="E118" s="40">
        <f>E115+E116+E117</f>
        <v>4893.430713479999</v>
      </c>
    </row>
    <row r="119" ht="15">
      <c r="C119" s="94"/>
    </row>
    <row r="120" ht="15">
      <c r="C120" s="91">
        <v>11.27</v>
      </c>
    </row>
    <row r="122" spans="2:5" ht="15">
      <c r="B122" t="s">
        <v>160</v>
      </c>
      <c r="E122" s="110" t="s">
        <v>161</v>
      </c>
    </row>
  </sheetData>
  <sheetProtection/>
  <mergeCells count="13">
    <mergeCell ref="A8:B8"/>
    <mergeCell ref="A9:B9"/>
    <mergeCell ref="C10:E10"/>
    <mergeCell ref="C70:E70"/>
    <mergeCell ref="A65:E65"/>
    <mergeCell ref="A67:B67"/>
    <mergeCell ref="A68:B68"/>
    <mergeCell ref="A69:B69"/>
    <mergeCell ref="A1:E1"/>
    <mergeCell ref="A3:E3"/>
    <mergeCell ref="A5:E5"/>
    <mergeCell ref="A7:B7"/>
    <mergeCell ref="A63:E63"/>
  </mergeCells>
  <hyperlinks>
    <hyperlink ref="A3:E3" location="ГЛАВНАЯ!A1" display="Вернуться на главную страницу к списку домов"/>
  </hyperlink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121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53.28125" style="0" customWidth="1"/>
    <col min="3" max="3" width="12.140625" style="0" hidden="1" customWidth="1"/>
    <col min="4" max="4" width="11.57421875" style="0" hidden="1" customWidth="1"/>
    <col min="5" max="5" width="23.421875" style="0" customWidth="1"/>
  </cols>
  <sheetData>
    <row r="1" spans="1:5" ht="43.5" customHeight="1" thickBot="1">
      <c r="A1" s="122" t="s">
        <v>140</v>
      </c>
      <c r="B1" s="123"/>
      <c r="C1" s="123"/>
      <c r="D1" s="123"/>
      <c r="E1" s="123"/>
    </row>
    <row r="3" spans="1:5" ht="15">
      <c r="A3" s="126" t="s">
        <v>86</v>
      </c>
      <c r="B3" s="126"/>
      <c r="C3" s="126"/>
      <c r="D3" s="126"/>
      <c r="E3" s="126"/>
    </row>
    <row r="5" spans="1:5" ht="15">
      <c r="A5" s="124" t="s">
        <v>99</v>
      </c>
      <c r="B5" s="124"/>
      <c r="C5" s="124"/>
      <c r="D5" s="124"/>
      <c r="E5" s="124"/>
    </row>
    <row r="7" spans="1:5" ht="15">
      <c r="A7" s="119" t="s">
        <v>1</v>
      </c>
      <c r="B7" s="119"/>
      <c r="C7" s="7"/>
      <c r="D7" s="7"/>
      <c r="E7" s="8">
        <v>2604.2</v>
      </c>
    </row>
    <row r="8" spans="1:5" ht="15">
      <c r="A8" s="119" t="s">
        <v>2</v>
      </c>
      <c r="B8" s="119"/>
      <c r="C8" s="7"/>
      <c r="D8" s="7"/>
      <c r="E8" s="8">
        <v>11.27</v>
      </c>
    </row>
    <row r="9" spans="1:5" ht="15">
      <c r="A9" s="127" t="s">
        <v>147</v>
      </c>
      <c r="B9" s="128"/>
      <c r="C9" s="7"/>
      <c r="D9" s="7"/>
      <c r="E9" s="13">
        <f>E7*E8</f>
        <v>29349.333999999995</v>
      </c>
    </row>
    <row r="10" spans="1:5" ht="61.5" customHeight="1">
      <c r="A10" s="9" t="s">
        <v>35</v>
      </c>
      <c r="B10" s="10" t="s">
        <v>3</v>
      </c>
      <c r="C10" s="121" t="s">
        <v>34</v>
      </c>
      <c r="D10" s="121"/>
      <c r="E10" s="121"/>
    </row>
    <row r="11" spans="1:5" ht="15">
      <c r="A11" s="33">
        <v>1</v>
      </c>
      <c r="B11" s="34" t="s">
        <v>36</v>
      </c>
      <c r="C11" s="27">
        <f>SUM(C14:C21)</f>
        <v>2.3216834</v>
      </c>
      <c r="D11" s="7">
        <v>2604.2</v>
      </c>
      <c r="E11" s="40">
        <f>C11*D11</f>
        <v>6046.127910279999</v>
      </c>
    </row>
    <row r="12" spans="1:5" ht="15">
      <c r="A12" s="45"/>
      <c r="B12" s="46" t="s">
        <v>4</v>
      </c>
      <c r="C12" s="47"/>
      <c r="D12" s="7">
        <f>E7</f>
        <v>2604.2</v>
      </c>
      <c r="E12" s="12"/>
    </row>
    <row r="13" spans="1:5" ht="15">
      <c r="A13" s="3">
        <v>1.1</v>
      </c>
      <c r="B13" s="4" t="s">
        <v>37</v>
      </c>
      <c r="C13" s="5">
        <f>C14+C15</f>
        <v>1.6717</v>
      </c>
      <c r="D13" s="7">
        <f>E7</f>
        <v>2604.2</v>
      </c>
      <c r="E13" s="12">
        <f aca="true" t="shared" si="0" ref="E13:E57">C13*D13</f>
        <v>4353.44114</v>
      </c>
    </row>
    <row r="14" spans="1:5" ht="15">
      <c r="A14" s="2"/>
      <c r="B14" s="4" t="s">
        <v>5</v>
      </c>
      <c r="C14" s="6">
        <v>1.6717</v>
      </c>
      <c r="D14" s="7">
        <f>E7</f>
        <v>2604.2</v>
      </c>
      <c r="E14" s="12">
        <f t="shared" si="0"/>
        <v>4353.44114</v>
      </c>
    </row>
    <row r="15" spans="1:5" ht="15">
      <c r="A15" s="2"/>
      <c r="B15" s="4" t="s">
        <v>6</v>
      </c>
      <c r="C15" s="6"/>
      <c r="D15" s="7">
        <f>E7</f>
        <v>2604.2</v>
      </c>
      <c r="E15" s="12"/>
    </row>
    <row r="16" spans="1:5" ht="15">
      <c r="A16" s="2">
        <v>1.2</v>
      </c>
      <c r="B16" s="4" t="s">
        <v>115</v>
      </c>
      <c r="C16" s="6">
        <f>(C14+C15)*0.202</f>
        <v>0.3376834</v>
      </c>
      <c r="D16" s="7">
        <f>E7</f>
        <v>2604.2</v>
      </c>
      <c r="E16" s="12">
        <f t="shared" si="0"/>
        <v>879.39511028</v>
      </c>
    </row>
    <row r="17" spans="1:5" ht="15">
      <c r="A17" s="2">
        <v>1.3</v>
      </c>
      <c r="B17" s="4" t="s">
        <v>134</v>
      </c>
      <c r="C17" s="6">
        <v>0.0143</v>
      </c>
      <c r="D17" s="7">
        <f>E7</f>
        <v>2604.2</v>
      </c>
      <c r="E17" s="12">
        <f t="shared" si="0"/>
        <v>37.24006</v>
      </c>
    </row>
    <row r="18" spans="1:5" ht="15">
      <c r="A18" s="2">
        <v>1.4</v>
      </c>
      <c r="B18" s="36" t="s">
        <v>7</v>
      </c>
      <c r="C18" s="28"/>
      <c r="D18" s="7">
        <f>E7</f>
        <v>2604.2</v>
      </c>
      <c r="E18" s="12"/>
    </row>
    <row r="19" spans="1:5" ht="15">
      <c r="A19" s="2">
        <v>1.5</v>
      </c>
      <c r="B19" s="36" t="s">
        <v>8</v>
      </c>
      <c r="C19" s="28">
        <v>0.0816</v>
      </c>
      <c r="D19" s="7">
        <f>E7</f>
        <v>2604.2</v>
      </c>
      <c r="E19" s="12">
        <f t="shared" si="0"/>
        <v>212.50272</v>
      </c>
    </row>
    <row r="20" spans="1:5" ht="15">
      <c r="A20" s="2">
        <v>1.6</v>
      </c>
      <c r="B20" s="36" t="s">
        <v>135</v>
      </c>
      <c r="C20" s="28">
        <v>0.1164</v>
      </c>
      <c r="D20" s="7">
        <f>E7</f>
        <v>2604.2</v>
      </c>
      <c r="E20" s="12">
        <f t="shared" si="0"/>
        <v>303.12888</v>
      </c>
    </row>
    <row r="21" spans="1:5" ht="15">
      <c r="A21" s="2">
        <v>1.7</v>
      </c>
      <c r="B21" s="36" t="s">
        <v>136</v>
      </c>
      <c r="C21" s="48">
        <v>0.1</v>
      </c>
      <c r="D21" s="7">
        <f>E7</f>
        <v>2604.2</v>
      </c>
      <c r="E21" s="12">
        <f t="shared" si="0"/>
        <v>260.42</v>
      </c>
    </row>
    <row r="22" spans="1:5" ht="15">
      <c r="A22" s="31">
        <v>2</v>
      </c>
      <c r="B22" s="34" t="s">
        <v>9</v>
      </c>
      <c r="C22" s="27">
        <f>SUM(C23:C35)</f>
        <v>2.1762</v>
      </c>
      <c r="D22" s="7">
        <f>E7</f>
        <v>2604.2</v>
      </c>
      <c r="E22" s="40">
        <f t="shared" si="0"/>
        <v>5667.26004</v>
      </c>
    </row>
    <row r="23" spans="1:5" ht="15">
      <c r="A23" s="30">
        <v>2.1</v>
      </c>
      <c r="B23" s="36" t="s">
        <v>10</v>
      </c>
      <c r="C23" s="28">
        <v>0.6191</v>
      </c>
      <c r="D23" s="7">
        <f>E7</f>
        <v>2604.2</v>
      </c>
      <c r="E23" s="12">
        <f t="shared" si="0"/>
        <v>1612.26022</v>
      </c>
    </row>
    <row r="24" spans="1:5" ht="15">
      <c r="A24" s="30">
        <v>2.2</v>
      </c>
      <c r="B24" s="36" t="s">
        <v>11</v>
      </c>
      <c r="C24" s="28">
        <v>0.2333</v>
      </c>
      <c r="D24" s="7">
        <f>E7</f>
        <v>2604.2</v>
      </c>
      <c r="E24" s="12">
        <f t="shared" si="0"/>
        <v>607.55986</v>
      </c>
    </row>
    <row r="25" spans="1:5" ht="15">
      <c r="A25" s="30">
        <v>2.3</v>
      </c>
      <c r="B25" s="36" t="s">
        <v>12</v>
      </c>
      <c r="C25" s="28">
        <v>0.6167</v>
      </c>
      <c r="D25" s="7">
        <f>E7</f>
        <v>2604.2</v>
      </c>
      <c r="E25" s="12">
        <f t="shared" si="0"/>
        <v>1606.0101399999999</v>
      </c>
    </row>
    <row r="26" spans="1:5" ht="15">
      <c r="A26" s="30">
        <v>2.4</v>
      </c>
      <c r="B26" s="36" t="s">
        <v>38</v>
      </c>
      <c r="C26" s="28">
        <v>0.0334</v>
      </c>
      <c r="D26" s="7">
        <f>E7</f>
        <v>2604.2</v>
      </c>
      <c r="E26" s="12">
        <f t="shared" si="0"/>
        <v>86.98028</v>
      </c>
    </row>
    <row r="27" spans="1:5" ht="15">
      <c r="A27" s="30">
        <v>2.5</v>
      </c>
      <c r="B27" s="36" t="s">
        <v>13</v>
      </c>
      <c r="C27" s="28">
        <v>0.2607</v>
      </c>
      <c r="D27" s="7">
        <f>E7</f>
        <v>2604.2</v>
      </c>
      <c r="E27" s="12">
        <f t="shared" si="0"/>
        <v>678.9149399999999</v>
      </c>
    </row>
    <row r="28" spans="1:5" ht="15">
      <c r="A28" s="30">
        <v>2.6</v>
      </c>
      <c r="B28" s="36" t="s">
        <v>39</v>
      </c>
      <c r="C28" s="28">
        <v>0.0834</v>
      </c>
      <c r="D28" s="11">
        <f>E7</f>
        <v>2604.2</v>
      </c>
      <c r="E28" s="12">
        <f t="shared" si="0"/>
        <v>217.19028</v>
      </c>
    </row>
    <row r="29" spans="1:5" ht="23.25">
      <c r="A29" s="30">
        <v>2.7</v>
      </c>
      <c r="B29" s="36" t="s">
        <v>14</v>
      </c>
      <c r="C29" s="28">
        <v>0.0092</v>
      </c>
      <c r="D29" s="7">
        <f>E7</f>
        <v>2604.2</v>
      </c>
      <c r="E29" s="12">
        <f t="shared" si="0"/>
        <v>23.95864</v>
      </c>
    </row>
    <row r="30" spans="1:5" ht="15">
      <c r="A30" s="30">
        <v>2.8</v>
      </c>
      <c r="B30" s="36" t="s">
        <v>137</v>
      </c>
      <c r="C30" s="28">
        <v>0.1347</v>
      </c>
      <c r="D30" s="7">
        <f>D29</f>
        <v>2604.2</v>
      </c>
      <c r="E30" s="12">
        <f t="shared" si="0"/>
        <v>350.7857399999999</v>
      </c>
    </row>
    <row r="31" spans="1:5" ht="15">
      <c r="A31" s="30">
        <v>2.9</v>
      </c>
      <c r="B31" s="36" t="s">
        <v>15</v>
      </c>
      <c r="C31" s="28">
        <v>0.0483</v>
      </c>
      <c r="D31" s="7">
        <f>D30</f>
        <v>2604.2</v>
      </c>
      <c r="E31" s="12">
        <f t="shared" si="0"/>
        <v>125.78286</v>
      </c>
    </row>
    <row r="32" spans="1:5" ht="15">
      <c r="A32" s="37" t="s">
        <v>40</v>
      </c>
      <c r="B32" s="36" t="s">
        <v>16</v>
      </c>
      <c r="C32" s="28">
        <v>0.0144</v>
      </c>
      <c r="D32" s="7">
        <f>D30</f>
        <v>2604.2</v>
      </c>
      <c r="E32" s="12">
        <f t="shared" si="0"/>
        <v>37.500479999999996</v>
      </c>
    </row>
    <row r="33" spans="1:5" ht="15">
      <c r="A33" s="30">
        <v>2.11</v>
      </c>
      <c r="B33" s="36" t="s">
        <v>17</v>
      </c>
      <c r="C33" s="28">
        <v>0.0542</v>
      </c>
      <c r="D33" s="7">
        <f>D30</f>
        <v>2604.2</v>
      </c>
      <c r="E33" s="12">
        <f t="shared" si="0"/>
        <v>141.14764</v>
      </c>
    </row>
    <row r="34" spans="1:5" ht="15">
      <c r="A34" s="30">
        <v>2.12</v>
      </c>
      <c r="B34" s="36" t="s">
        <v>18</v>
      </c>
      <c r="C34" s="28">
        <v>0.049</v>
      </c>
      <c r="D34" s="7">
        <f>D31</f>
        <v>2604.2</v>
      </c>
      <c r="E34" s="12">
        <f t="shared" si="0"/>
        <v>127.6058</v>
      </c>
    </row>
    <row r="35" spans="1:5" ht="15">
      <c r="A35" s="30">
        <v>2.13</v>
      </c>
      <c r="B35" s="36" t="s">
        <v>138</v>
      </c>
      <c r="C35" s="28">
        <v>0.0198</v>
      </c>
      <c r="D35" s="7">
        <f>D34</f>
        <v>2604.2</v>
      </c>
      <c r="E35" s="12">
        <f t="shared" si="0"/>
        <v>51.56316</v>
      </c>
    </row>
    <row r="36" spans="1:5" ht="15">
      <c r="A36" s="31">
        <v>3</v>
      </c>
      <c r="B36" s="34" t="s">
        <v>19</v>
      </c>
      <c r="C36" s="27">
        <f>SUM(C37:C39)</f>
        <v>0</v>
      </c>
      <c r="D36" s="7">
        <f>D34</f>
        <v>2604.2</v>
      </c>
      <c r="E36" s="40">
        <f t="shared" si="0"/>
        <v>0</v>
      </c>
    </row>
    <row r="37" spans="1:5" ht="15">
      <c r="A37" s="30">
        <v>3.1</v>
      </c>
      <c r="B37" s="36" t="s">
        <v>20</v>
      </c>
      <c r="C37" s="28"/>
      <c r="D37" s="7">
        <f>D34</f>
        <v>2604.2</v>
      </c>
      <c r="E37" s="12"/>
    </row>
    <row r="38" spans="1:5" ht="15">
      <c r="A38" s="30">
        <v>3.2</v>
      </c>
      <c r="B38" s="36" t="s">
        <v>21</v>
      </c>
      <c r="C38" s="28"/>
      <c r="D38" s="7">
        <f>D35</f>
        <v>2604.2</v>
      </c>
      <c r="E38" s="12"/>
    </row>
    <row r="39" spans="1:5" ht="15">
      <c r="A39" s="30">
        <v>3.3</v>
      </c>
      <c r="B39" s="36" t="s">
        <v>22</v>
      </c>
      <c r="C39" s="28"/>
      <c r="D39" s="7">
        <f>D38</f>
        <v>2604.2</v>
      </c>
      <c r="E39" s="12"/>
    </row>
    <row r="40" spans="1:5" ht="15">
      <c r="A40" s="31">
        <v>4</v>
      </c>
      <c r="B40" s="34" t="s">
        <v>23</v>
      </c>
      <c r="C40" s="27">
        <f>SUM(C41:C47)</f>
        <v>2.8262796199999998</v>
      </c>
      <c r="D40" s="7">
        <f>D39</f>
        <v>2604.2</v>
      </c>
      <c r="E40" s="40">
        <f t="shared" si="0"/>
        <v>7360.197386403999</v>
      </c>
    </row>
    <row r="41" spans="1:5" ht="23.25">
      <c r="A41" s="30">
        <v>4.1</v>
      </c>
      <c r="B41" s="36" t="s">
        <v>41</v>
      </c>
      <c r="C41" s="28">
        <v>1.8294</v>
      </c>
      <c r="D41" s="7">
        <f>D39</f>
        <v>2604.2</v>
      </c>
      <c r="E41" s="12">
        <f t="shared" si="0"/>
        <v>4764.123479999999</v>
      </c>
    </row>
    <row r="42" spans="1:5" ht="15">
      <c r="A42" s="30">
        <v>4.2</v>
      </c>
      <c r="B42" s="36" t="s">
        <v>115</v>
      </c>
      <c r="C42" s="28">
        <f>C41*0.202</f>
        <v>0.3695388</v>
      </c>
      <c r="D42" s="7">
        <f>D39</f>
        <v>2604.2</v>
      </c>
      <c r="E42" s="12">
        <f t="shared" si="0"/>
        <v>962.35294296</v>
      </c>
    </row>
    <row r="43" spans="1:5" ht="15">
      <c r="A43" s="30">
        <v>4.3</v>
      </c>
      <c r="B43" s="36" t="s">
        <v>24</v>
      </c>
      <c r="C43" s="28">
        <f>(C41+C42)*0.15</f>
        <v>0.32984082</v>
      </c>
      <c r="D43" s="7">
        <f>D39</f>
        <v>2604.2</v>
      </c>
      <c r="E43" s="12">
        <f t="shared" si="0"/>
        <v>858.9714634439999</v>
      </c>
    </row>
    <row r="44" spans="1:5" ht="15">
      <c r="A44" s="30">
        <v>4.4</v>
      </c>
      <c r="B44" s="36" t="s">
        <v>139</v>
      </c>
      <c r="C44" s="28">
        <v>0.0157</v>
      </c>
      <c r="D44" s="7">
        <f>D41</f>
        <v>2604.2</v>
      </c>
      <c r="E44" s="12">
        <f t="shared" si="0"/>
        <v>40.88593999999999</v>
      </c>
    </row>
    <row r="45" spans="1:5" ht="15">
      <c r="A45" s="30">
        <v>4.5</v>
      </c>
      <c r="B45" s="36" t="s">
        <v>25</v>
      </c>
      <c r="C45" s="28">
        <v>0.0036000000000000003</v>
      </c>
      <c r="D45" s="7">
        <f>D43</f>
        <v>2604.2</v>
      </c>
      <c r="E45" s="12">
        <f t="shared" si="0"/>
        <v>9.37512</v>
      </c>
    </row>
    <row r="46" spans="1:5" ht="15">
      <c r="A46" s="30">
        <v>4.6</v>
      </c>
      <c r="B46" s="36" t="s">
        <v>26</v>
      </c>
      <c r="C46" s="28">
        <v>0.083</v>
      </c>
      <c r="D46" s="7">
        <f>D43</f>
        <v>2604.2</v>
      </c>
      <c r="E46" s="12">
        <f t="shared" si="0"/>
        <v>216.1486</v>
      </c>
    </row>
    <row r="47" spans="1:5" ht="15">
      <c r="A47" s="30">
        <v>4.7</v>
      </c>
      <c r="B47" s="36" t="s">
        <v>42</v>
      </c>
      <c r="C47" s="28">
        <v>0.1952</v>
      </c>
      <c r="D47" s="7">
        <f>D43</f>
        <v>2604.2</v>
      </c>
      <c r="E47" s="12">
        <f t="shared" si="0"/>
        <v>508.33984</v>
      </c>
    </row>
    <row r="48" spans="1:5" ht="15">
      <c r="A48" s="31">
        <v>5</v>
      </c>
      <c r="B48" s="34" t="s">
        <v>27</v>
      </c>
      <c r="C48" s="27">
        <f>SUM(C49:C52)</f>
        <v>1.1244524</v>
      </c>
      <c r="D48" s="7">
        <f>D43</f>
        <v>2604.2</v>
      </c>
      <c r="E48" s="40">
        <f t="shared" si="0"/>
        <v>2928.2989400799997</v>
      </c>
    </row>
    <row r="49" spans="1:5" ht="23.25">
      <c r="A49" s="30">
        <v>5.1</v>
      </c>
      <c r="B49" s="36" t="s">
        <v>43</v>
      </c>
      <c r="C49" s="28">
        <v>0.5562</v>
      </c>
      <c r="D49" s="7">
        <f>D44</f>
        <v>2604.2</v>
      </c>
      <c r="E49" s="12">
        <f t="shared" si="0"/>
        <v>1448.45604</v>
      </c>
    </row>
    <row r="50" spans="1:5" ht="15">
      <c r="A50" s="30">
        <v>5.2</v>
      </c>
      <c r="B50" s="36" t="s">
        <v>115</v>
      </c>
      <c r="C50" s="28">
        <f>C49*0.202</f>
        <v>0.11235240000000002</v>
      </c>
      <c r="D50" s="7">
        <f>D44</f>
        <v>2604.2</v>
      </c>
      <c r="E50" s="12">
        <f t="shared" si="0"/>
        <v>292.58812008</v>
      </c>
    </row>
    <row r="51" spans="1:5" ht="15">
      <c r="A51" s="30">
        <v>5.3</v>
      </c>
      <c r="B51" s="36" t="s">
        <v>28</v>
      </c>
      <c r="C51" s="28">
        <v>0.1815</v>
      </c>
      <c r="D51" s="7">
        <f>D44</f>
        <v>2604.2</v>
      </c>
      <c r="E51" s="12">
        <f t="shared" si="0"/>
        <v>472.66229999999996</v>
      </c>
    </row>
    <row r="52" spans="1:5" ht="15">
      <c r="A52" s="30">
        <v>5.4</v>
      </c>
      <c r="B52" s="36" t="s">
        <v>29</v>
      </c>
      <c r="C52" s="28">
        <v>0.2744</v>
      </c>
      <c r="D52" s="7">
        <f>D45</f>
        <v>2604.2</v>
      </c>
      <c r="E52" s="12">
        <f t="shared" si="0"/>
        <v>714.5924799999999</v>
      </c>
    </row>
    <row r="53" spans="1:5" ht="15">
      <c r="A53" s="31">
        <v>6</v>
      </c>
      <c r="B53" s="34" t="s">
        <v>44</v>
      </c>
      <c r="C53" s="27">
        <f>C61*18.5%</f>
        <v>2.08495</v>
      </c>
      <c r="D53" s="7">
        <f>D43</f>
        <v>2604.2</v>
      </c>
      <c r="E53" s="40">
        <f t="shared" si="0"/>
        <v>5429.62679</v>
      </c>
    </row>
    <row r="54" spans="1:5" ht="15">
      <c r="A54" s="35">
        <v>6.1</v>
      </c>
      <c r="B54" s="34" t="s">
        <v>117</v>
      </c>
      <c r="C54" s="27">
        <f>C61*9.85%</f>
        <v>1.1100949999999998</v>
      </c>
      <c r="D54" s="7">
        <f>D43</f>
        <v>2604.2</v>
      </c>
      <c r="E54" s="40">
        <f t="shared" si="0"/>
        <v>2890.909398999999</v>
      </c>
    </row>
    <row r="55" spans="1:5" ht="15">
      <c r="A55" s="31">
        <v>7</v>
      </c>
      <c r="B55" s="34" t="s">
        <v>30</v>
      </c>
      <c r="C55" s="27">
        <v>0.009</v>
      </c>
      <c r="D55" s="7">
        <f>D43</f>
        <v>2604.2</v>
      </c>
      <c r="E55" s="40">
        <f t="shared" si="0"/>
        <v>23.437799999999996</v>
      </c>
    </row>
    <row r="56" spans="1:5" ht="15">
      <c r="A56" s="31">
        <v>8</v>
      </c>
      <c r="B56" s="34" t="s">
        <v>31</v>
      </c>
      <c r="C56" s="29">
        <f>C55+C53+C48+C40+C36+C22+C11</f>
        <v>10.542565419999999</v>
      </c>
      <c r="D56" s="7">
        <f>D44</f>
        <v>2604.2</v>
      </c>
      <c r="E56" s="40">
        <f t="shared" si="0"/>
        <v>27454.948866763996</v>
      </c>
    </row>
    <row r="57" spans="1:5" ht="15">
      <c r="A57" s="38">
        <v>9</v>
      </c>
      <c r="B57" s="36" t="s">
        <v>32</v>
      </c>
      <c r="C57" s="28">
        <v>0.6326</v>
      </c>
      <c r="D57" s="7">
        <f>D45</f>
        <v>2604.2</v>
      </c>
      <c r="E57" s="12">
        <f t="shared" si="0"/>
        <v>1647.4169200000001</v>
      </c>
    </row>
    <row r="58" spans="1:5" ht="15">
      <c r="A58" s="38">
        <v>10</v>
      </c>
      <c r="B58" s="36" t="s">
        <v>45</v>
      </c>
      <c r="C58" s="28">
        <v>0.0948</v>
      </c>
      <c r="D58" s="7">
        <f>D48</f>
        <v>2604.2</v>
      </c>
      <c r="E58" s="12">
        <f>C58*D58+0.09</f>
        <v>246.96815999999998</v>
      </c>
    </row>
    <row r="59" spans="1:5" ht="15">
      <c r="A59" s="31">
        <v>11</v>
      </c>
      <c r="B59" s="54" t="s">
        <v>33</v>
      </c>
      <c r="C59" s="27">
        <f>C56+C57+C58</f>
        <v>11.269965419999998</v>
      </c>
      <c r="D59" s="7">
        <f>D48</f>
        <v>2604.2</v>
      </c>
      <c r="E59" s="40">
        <f>E56+E57+E58</f>
        <v>29349.333946763996</v>
      </c>
    </row>
    <row r="60" ht="15">
      <c r="C60" s="58"/>
    </row>
    <row r="61" ht="15">
      <c r="C61" s="59">
        <v>11.27</v>
      </c>
    </row>
    <row r="62" spans="1:5" ht="30.75" customHeight="1" thickBot="1">
      <c r="A62" s="122" t="s">
        <v>140</v>
      </c>
      <c r="B62" s="123"/>
      <c r="C62" s="123"/>
      <c r="D62" s="123"/>
      <c r="E62" s="123"/>
    </row>
    <row r="64" spans="1:5" ht="15">
      <c r="A64" s="124" t="s">
        <v>99</v>
      </c>
      <c r="B64" s="124"/>
      <c r="C64" s="124"/>
      <c r="D64" s="124"/>
      <c r="E64" s="124"/>
    </row>
    <row r="66" spans="1:5" ht="15">
      <c r="A66" s="119" t="s">
        <v>1</v>
      </c>
      <c r="B66" s="119"/>
      <c r="C66" s="7"/>
      <c r="D66" s="7"/>
      <c r="E66" s="8">
        <v>2604.2</v>
      </c>
    </row>
    <row r="67" spans="1:5" ht="15">
      <c r="A67" s="119" t="s">
        <v>2</v>
      </c>
      <c r="B67" s="119"/>
      <c r="C67" s="7"/>
      <c r="D67" s="7"/>
      <c r="E67" s="8">
        <v>11.27</v>
      </c>
    </row>
    <row r="68" spans="1:5" ht="15">
      <c r="A68" s="127" t="s">
        <v>147</v>
      </c>
      <c r="B68" s="128"/>
      <c r="C68" s="7"/>
      <c r="D68" s="7"/>
      <c r="E68" s="13">
        <f>E66*E67</f>
        <v>29349.333999999995</v>
      </c>
    </row>
    <row r="69" spans="1:5" ht="64.5" customHeight="1">
      <c r="A69" s="9" t="s">
        <v>35</v>
      </c>
      <c r="B69" s="10" t="s">
        <v>3</v>
      </c>
      <c r="C69" s="121" t="s">
        <v>34</v>
      </c>
      <c r="D69" s="121"/>
      <c r="E69" s="121"/>
    </row>
    <row r="70" spans="1:5" ht="15">
      <c r="A70" s="33">
        <v>1</v>
      </c>
      <c r="B70" s="34" t="s">
        <v>36</v>
      </c>
      <c r="C70" s="27">
        <f>SUM(C73:C80)</f>
        <v>2.8056694</v>
      </c>
      <c r="D70" s="7">
        <v>2604.2</v>
      </c>
      <c r="E70" s="40">
        <f>C70*D70</f>
        <v>7306.52425148</v>
      </c>
    </row>
    <row r="71" spans="1:5" ht="15">
      <c r="A71" s="45"/>
      <c r="B71" s="46" t="s">
        <v>4</v>
      </c>
      <c r="C71" s="47"/>
      <c r="D71" s="7">
        <f>E66</f>
        <v>2604.2</v>
      </c>
      <c r="E71" s="12"/>
    </row>
    <row r="72" spans="1:5" ht="15">
      <c r="A72" s="3">
        <v>1.1</v>
      </c>
      <c r="B72" s="4" t="s">
        <v>37</v>
      </c>
      <c r="C72" s="5">
        <f>C73+C74</f>
        <v>2.0647</v>
      </c>
      <c r="D72" s="7">
        <f>E66</f>
        <v>2604.2</v>
      </c>
      <c r="E72" s="12">
        <f>C72*D72</f>
        <v>5376.89174</v>
      </c>
    </row>
    <row r="73" spans="1:5" ht="15">
      <c r="A73" s="2"/>
      <c r="B73" s="4" t="s">
        <v>5</v>
      </c>
      <c r="C73" s="6">
        <v>2.0647</v>
      </c>
      <c r="D73" s="7">
        <f>E66</f>
        <v>2604.2</v>
      </c>
      <c r="E73" s="12">
        <f>C73*D73</f>
        <v>5376.89174</v>
      </c>
    </row>
    <row r="74" spans="1:5" ht="15">
      <c r="A74" s="2"/>
      <c r="B74" s="4" t="s">
        <v>6</v>
      </c>
      <c r="C74" s="6"/>
      <c r="D74" s="7">
        <f>E66</f>
        <v>2604.2</v>
      </c>
      <c r="E74" s="12"/>
    </row>
    <row r="75" spans="1:5" ht="15">
      <c r="A75" s="2">
        <v>1.2</v>
      </c>
      <c r="B75" s="4" t="s">
        <v>115</v>
      </c>
      <c r="C75" s="6">
        <f>(C73+C74)*0.202</f>
        <v>0.4170694000000001</v>
      </c>
      <c r="D75" s="7">
        <f>E66</f>
        <v>2604.2</v>
      </c>
      <c r="E75" s="12">
        <f>C75*D75</f>
        <v>1086.1321314800002</v>
      </c>
    </row>
    <row r="76" spans="1:5" ht="15">
      <c r="A76" s="2">
        <v>1.3</v>
      </c>
      <c r="B76" s="4" t="s">
        <v>134</v>
      </c>
      <c r="C76" s="6">
        <v>0.0302</v>
      </c>
      <c r="D76" s="7">
        <f>E66</f>
        <v>2604.2</v>
      </c>
      <c r="E76" s="12">
        <f>C76*D76</f>
        <v>78.64684</v>
      </c>
    </row>
    <row r="77" spans="1:5" ht="15">
      <c r="A77" s="2">
        <v>1.4</v>
      </c>
      <c r="B77" s="36" t="s">
        <v>7</v>
      </c>
      <c r="C77" s="28"/>
      <c r="D77" s="7">
        <f>E66</f>
        <v>2604.2</v>
      </c>
      <c r="E77" s="12"/>
    </row>
    <row r="78" spans="1:5" ht="15">
      <c r="A78" s="2">
        <v>1.5</v>
      </c>
      <c r="B78" s="36" t="s">
        <v>8</v>
      </c>
      <c r="C78" s="28">
        <v>0.0821</v>
      </c>
      <c r="D78" s="7">
        <f>E66</f>
        <v>2604.2</v>
      </c>
      <c r="E78" s="12">
        <f aca="true" t="shared" si="1" ref="E78:E94">C78*D78</f>
        <v>213.80482</v>
      </c>
    </row>
    <row r="79" spans="1:5" ht="15">
      <c r="A79" s="2">
        <v>1.6</v>
      </c>
      <c r="B79" s="36" t="s">
        <v>135</v>
      </c>
      <c r="C79" s="28">
        <v>0.1846</v>
      </c>
      <c r="D79" s="7">
        <f>E66</f>
        <v>2604.2</v>
      </c>
      <c r="E79" s="12">
        <f t="shared" si="1"/>
        <v>480.73531999999994</v>
      </c>
    </row>
    <row r="80" spans="1:5" ht="15">
      <c r="A80" s="2">
        <v>1.7</v>
      </c>
      <c r="B80" s="36" t="s">
        <v>136</v>
      </c>
      <c r="C80" s="48">
        <v>0.027</v>
      </c>
      <c r="D80" s="7">
        <f>E66</f>
        <v>2604.2</v>
      </c>
      <c r="E80" s="12">
        <f t="shared" si="1"/>
        <v>70.31339999999999</v>
      </c>
    </row>
    <row r="81" spans="1:5" ht="15">
      <c r="A81" s="31">
        <v>2</v>
      </c>
      <c r="B81" s="34" t="s">
        <v>9</v>
      </c>
      <c r="C81" s="27">
        <f>SUM(C82:C93)</f>
        <v>1.9616</v>
      </c>
      <c r="D81" s="7">
        <f>E66</f>
        <v>2604.2</v>
      </c>
      <c r="E81" s="40">
        <f t="shared" si="1"/>
        <v>5108.398719999999</v>
      </c>
    </row>
    <row r="82" spans="1:5" ht="15">
      <c r="A82" s="30">
        <v>2.1</v>
      </c>
      <c r="B82" s="36" t="s">
        <v>10</v>
      </c>
      <c r="C82" s="28">
        <v>0.7985</v>
      </c>
      <c r="D82" s="7">
        <f>E66</f>
        <v>2604.2</v>
      </c>
      <c r="E82" s="12">
        <f t="shared" si="1"/>
        <v>2079.4537</v>
      </c>
    </row>
    <row r="83" spans="1:5" ht="15">
      <c r="A83" s="30">
        <v>2.2</v>
      </c>
      <c r="B83" s="36" t="s">
        <v>11</v>
      </c>
      <c r="C83" s="28">
        <v>0.3804</v>
      </c>
      <c r="D83" s="7">
        <f>E66</f>
        <v>2604.2</v>
      </c>
      <c r="E83" s="12">
        <f t="shared" si="1"/>
        <v>990.6376799999999</v>
      </c>
    </row>
    <row r="84" spans="1:5" ht="15">
      <c r="A84" s="30">
        <v>2.3</v>
      </c>
      <c r="B84" s="36" t="s">
        <v>38</v>
      </c>
      <c r="C84" s="28">
        <v>0.0213</v>
      </c>
      <c r="D84" s="7">
        <f>E66</f>
        <v>2604.2</v>
      </c>
      <c r="E84" s="12">
        <f t="shared" si="1"/>
        <v>55.46946</v>
      </c>
    </row>
    <row r="85" spans="1:5" ht="15">
      <c r="A85" s="30">
        <v>2.4</v>
      </c>
      <c r="B85" s="36" t="s">
        <v>13</v>
      </c>
      <c r="C85" s="28">
        <v>0.28</v>
      </c>
      <c r="D85" s="7">
        <f>E66</f>
        <v>2604.2</v>
      </c>
      <c r="E85" s="12">
        <f t="shared" si="1"/>
        <v>729.176</v>
      </c>
    </row>
    <row r="86" spans="1:5" ht="15">
      <c r="A86" s="30">
        <v>2.5</v>
      </c>
      <c r="B86" s="36" t="s">
        <v>39</v>
      </c>
      <c r="C86" s="28">
        <v>0.1254</v>
      </c>
      <c r="D86" s="11">
        <f>E66</f>
        <v>2604.2</v>
      </c>
      <c r="E86" s="12">
        <f t="shared" si="1"/>
        <v>326.56668</v>
      </c>
    </row>
    <row r="87" spans="1:5" ht="23.25">
      <c r="A87" s="30">
        <v>2.6</v>
      </c>
      <c r="B87" s="36" t="s">
        <v>14</v>
      </c>
      <c r="C87" s="28">
        <v>0.009</v>
      </c>
      <c r="D87" s="7">
        <f>E66</f>
        <v>2604.2</v>
      </c>
      <c r="E87" s="12">
        <f t="shared" si="1"/>
        <v>23.437799999999996</v>
      </c>
    </row>
    <row r="88" spans="1:5" ht="15">
      <c r="A88" s="30">
        <v>2.7</v>
      </c>
      <c r="B88" s="36" t="s">
        <v>137</v>
      </c>
      <c r="C88" s="28">
        <v>0.1996</v>
      </c>
      <c r="D88" s="7">
        <f>D87</f>
        <v>2604.2</v>
      </c>
      <c r="E88" s="12">
        <f t="shared" si="1"/>
        <v>519.79832</v>
      </c>
    </row>
    <row r="89" spans="1:5" ht="15">
      <c r="A89" s="30">
        <v>2.8</v>
      </c>
      <c r="B89" s="36" t="s">
        <v>15</v>
      </c>
      <c r="C89" s="28">
        <v>0.038</v>
      </c>
      <c r="D89" s="7">
        <f>D88</f>
        <v>2604.2</v>
      </c>
      <c r="E89" s="12">
        <f t="shared" si="1"/>
        <v>98.9596</v>
      </c>
    </row>
    <row r="90" spans="1:5" ht="15">
      <c r="A90" s="37" t="s">
        <v>150</v>
      </c>
      <c r="B90" s="36" t="s">
        <v>16</v>
      </c>
      <c r="C90" s="28">
        <v>0.0144</v>
      </c>
      <c r="D90" s="7">
        <f>D88</f>
        <v>2604.2</v>
      </c>
      <c r="E90" s="12">
        <f t="shared" si="1"/>
        <v>37.500479999999996</v>
      </c>
    </row>
    <row r="91" spans="1:5" ht="15">
      <c r="A91" s="89">
        <v>2.1</v>
      </c>
      <c r="B91" s="36" t="s">
        <v>17</v>
      </c>
      <c r="C91" s="28">
        <v>0.0262</v>
      </c>
      <c r="D91" s="7">
        <f>D88</f>
        <v>2604.2</v>
      </c>
      <c r="E91" s="12">
        <f t="shared" si="1"/>
        <v>68.23004</v>
      </c>
    </row>
    <row r="92" spans="1:5" ht="15">
      <c r="A92" s="30">
        <v>2.11</v>
      </c>
      <c r="B92" s="36" t="s">
        <v>18</v>
      </c>
      <c r="C92" s="28">
        <v>0.049</v>
      </c>
      <c r="D92" s="7">
        <f>D89</f>
        <v>2604.2</v>
      </c>
      <c r="E92" s="12">
        <f t="shared" si="1"/>
        <v>127.6058</v>
      </c>
    </row>
    <row r="93" spans="1:5" ht="15">
      <c r="A93" s="30">
        <v>2.12</v>
      </c>
      <c r="B93" s="36" t="s">
        <v>138</v>
      </c>
      <c r="C93" s="28">
        <v>0.0198</v>
      </c>
      <c r="D93" s="7">
        <f>D92</f>
        <v>2604.2</v>
      </c>
      <c r="E93" s="12">
        <f t="shared" si="1"/>
        <v>51.56316</v>
      </c>
    </row>
    <row r="94" spans="1:5" ht="15">
      <c r="A94" s="31">
        <v>3</v>
      </c>
      <c r="B94" s="34" t="s">
        <v>19</v>
      </c>
      <c r="C94" s="27">
        <f>SUM(C95:C97)</f>
        <v>0</v>
      </c>
      <c r="D94" s="7">
        <f>D92</f>
        <v>2604.2</v>
      </c>
      <c r="E94" s="40">
        <f t="shared" si="1"/>
        <v>0</v>
      </c>
    </row>
    <row r="95" spans="1:5" ht="15">
      <c r="A95" s="30">
        <v>3.1</v>
      </c>
      <c r="B95" s="36" t="s">
        <v>20</v>
      </c>
      <c r="C95" s="28"/>
      <c r="D95" s="7">
        <f>D92</f>
        <v>2604.2</v>
      </c>
      <c r="E95" s="12"/>
    </row>
    <row r="96" spans="1:5" ht="15">
      <c r="A96" s="30">
        <v>3.2</v>
      </c>
      <c r="B96" s="36" t="s">
        <v>21</v>
      </c>
      <c r="C96" s="28"/>
      <c r="D96" s="7">
        <f>D93</f>
        <v>2604.2</v>
      </c>
      <c r="E96" s="12"/>
    </row>
    <row r="97" spans="1:5" ht="15">
      <c r="A97" s="30">
        <v>3.3</v>
      </c>
      <c r="B97" s="36" t="s">
        <v>22</v>
      </c>
      <c r="C97" s="28"/>
      <c r="D97" s="7">
        <f>D96</f>
        <v>2604.2</v>
      </c>
      <c r="E97" s="12"/>
    </row>
    <row r="98" spans="1:5" ht="15">
      <c r="A98" s="31">
        <v>4</v>
      </c>
      <c r="B98" s="34" t="s">
        <v>23</v>
      </c>
      <c r="C98" s="27">
        <f>SUM(C99:C105)</f>
        <v>2.9745</v>
      </c>
      <c r="D98" s="7">
        <f>D97</f>
        <v>2604.2</v>
      </c>
      <c r="E98" s="40">
        <f aca="true" t="shared" si="2" ref="E98:E115">C98*D98</f>
        <v>7746.192899999999</v>
      </c>
    </row>
    <row r="99" spans="1:5" ht="23.25">
      <c r="A99" s="30">
        <v>4.1</v>
      </c>
      <c r="B99" s="36" t="s">
        <v>41</v>
      </c>
      <c r="C99" s="28">
        <v>1.9848</v>
      </c>
      <c r="D99" s="7">
        <f>D97</f>
        <v>2604.2</v>
      </c>
      <c r="E99" s="12">
        <f t="shared" si="2"/>
        <v>5168.816159999999</v>
      </c>
    </row>
    <row r="100" spans="1:5" ht="15">
      <c r="A100" s="30">
        <v>4.2</v>
      </c>
      <c r="B100" s="36" t="s">
        <v>115</v>
      </c>
      <c r="C100" s="28">
        <v>0.4009</v>
      </c>
      <c r="D100" s="7">
        <f>D97</f>
        <v>2604.2</v>
      </c>
      <c r="E100" s="12">
        <f t="shared" si="2"/>
        <v>1044.0237799999998</v>
      </c>
    </row>
    <row r="101" spans="1:5" ht="15">
      <c r="A101" s="30">
        <v>4.3</v>
      </c>
      <c r="B101" s="36" t="s">
        <v>24</v>
      </c>
      <c r="C101" s="28">
        <v>0.2753</v>
      </c>
      <c r="D101" s="7">
        <f>D97</f>
        <v>2604.2</v>
      </c>
      <c r="E101" s="12">
        <f t="shared" si="2"/>
        <v>716.93626</v>
      </c>
    </row>
    <row r="102" spans="1:5" ht="15">
      <c r="A102" s="30">
        <v>4.4</v>
      </c>
      <c r="B102" s="36" t="s">
        <v>139</v>
      </c>
      <c r="C102" s="28">
        <v>0.0383</v>
      </c>
      <c r="D102" s="7">
        <f>D99</f>
        <v>2604.2</v>
      </c>
      <c r="E102" s="12">
        <f t="shared" si="2"/>
        <v>99.74086</v>
      </c>
    </row>
    <row r="103" spans="1:5" ht="15">
      <c r="A103" s="30">
        <v>4.5</v>
      </c>
      <c r="B103" s="36" t="s">
        <v>25</v>
      </c>
      <c r="C103" s="28">
        <v>0.0012</v>
      </c>
      <c r="D103" s="7">
        <f>D101</f>
        <v>2604.2</v>
      </c>
      <c r="E103" s="12">
        <f t="shared" si="2"/>
        <v>3.1250399999999994</v>
      </c>
    </row>
    <row r="104" spans="1:5" ht="15">
      <c r="A104" s="30">
        <v>4.6</v>
      </c>
      <c r="B104" s="36" t="s">
        <v>26</v>
      </c>
      <c r="C104" s="28">
        <v>0.0819</v>
      </c>
      <c r="D104" s="7">
        <f>D101</f>
        <v>2604.2</v>
      </c>
      <c r="E104" s="12">
        <f t="shared" si="2"/>
        <v>213.28397999999999</v>
      </c>
    </row>
    <row r="105" spans="1:5" ht="15">
      <c r="A105" s="30">
        <v>4.7</v>
      </c>
      <c r="B105" s="36" t="s">
        <v>42</v>
      </c>
      <c r="C105" s="28">
        <v>0.1921</v>
      </c>
      <c r="D105" s="7">
        <f>D101</f>
        <v>2604.2</v>
      </c>
      <c r="E105" s="12">
        <f t="shared" si="2"/>
        <v>500.26681999999994</v>
      </c>
    </row>
    <row r="106" spans="1:5" ht="15">
      <c r="A106" s="31">
        <v>5</v>
      </c>
      <c r="B106" s="34" t="s">
        <v>27</v>
      </c>
      <c r="C106" s="27">
        <f>SUM(C107:C110)</f>
        <v>1.1439000000000001</v>
      </c>
      <c r="D106" s="7">
        <f>D101</f>
        <v>2604.2</v>
      </c>
      <c r="E106" s="40">
        <f t="shared" si="2"/>
        <v>2978.9443800000004</v>
      </c>
    </row>
    <row r="107" spans="1:5" ht="23.25">
      <c r="A107" s="30">
        <v>5.1</v>
      </c>
      <c r="B107" s="36" t="s">
        <v>43</v>
      </c>
      <c r="C107" s="28">
        <v>0.5794</v>
      </c>
      <c r="D107" s="7">
        <f>D102</f>
        <v>2604.2</v>
      </c>
      <c r="E107" s="12">
        <f t="shared" si="2"/>
        <v>1508.87348</v>
      </c>
    </row>
    <row r="108" spans="1:5" ht="15">
      <c r="A108" s="30">
        <v>5.2</v>
      </c>
      <c r="B108" s="36" t="s">
        <v>115</v>
      </c>
      <c r="C108" s="28">
        <v>0.117</v>
      </c>
      <c r="D108" s="7">
        <f>D102</f>
        <v>2604.2</v>
      </c>
      <c r="E108" s="12">
        <f t="shared" si="2"/>
        <v>304.6914</v>
      </c>
    </row>
    <row r="109" spans="1:5" ht="15">
      <c r="A109" s="30">
        <v>5.3</v>
      </c>
      <c r="B109" s="36" t="s">
        <v>28</v>
      </c>
      <c r="C109" s="28">
        <v>0.1618</v>
      </c>
      <c r="D109" s="7">
        <f>D102</f>
        <v>2604.2</v>
      </c>
      <c r="E109" s="12">
        <f t="shared" si="2"/>
        <v>421.35956</v>
      </c>
    </row>
    <row r="110" spans="1:5" ht="15">
      <c r="A110" s="30">
        <v>5.4</v>
      </c>
      <c r="B110" s="36" t="s">
        <v>29</v>
      </c>
      <c r="C110" s="28">
        <v>0.2857</v>
      </c>
      <c r="D110" s="7">
        <f>D103</f>
        <v>2604.2</v>
      </c>
      <c r="E110" s="12">
        <f t="shared" si="2"/>
        <v>744.01994</v>
      </c>
    </row>
    <row r="111" spans="1:5" ht="15">
      <c r="A111" s="31">
        <v>6</v>
      </c>
      <c r="B111" s="34" t="s">
        <v>44</v>
      </c>
      <c r="C111" s="27">
        <v>2.1347</v>
      </c>
      <c r="D111" s="7">
        <f>D101</f>
        <v>2604.2</v>
      </c>
      <c r="E111" s="40">
        <f t="shared" si="2"/>
        <v>5559.18574</v>
      </c>
    </row>
    <row r="112" spans="1:5" ht="15">
      <c r="A112" s="35">
        <v>6.1</v>
      </c>
      <c r="B112" s="34" t="s">
        <v>117</v>
      </c>
      <c r="C112" s="27">
        <f>C119*9.85%</f>
        <v>1.1100949999999998</v>
      </c>
      <c r="D112" s="7">
        <f>D101</f>
        <v>2604.2</v>
      </c>
      <c r="E112" s="40">
        <f t="shared" si="2"/>
        <v>2890.909398999999</v>
      </c>
    </row>
    <row r="113" spans="1:5" ht="15">
      <c r="A113" s="31">
        <v>7</v>
      </c>
      <c r="B113" s="34" t="s">
        <v>30</v>
      </c>
      <c r="C113" s="27">
        <v>0.009</v>
      </c>
      <c r="D113" s="7">
        <f>D101</f>
        <v>2604.2</v>
      </c>
      <c r="E113" s="40">
        <f t="shared" si="2"/>
        <v>23.437799999999996</v>
      </c>
    </row>
    <row r="114" spans="1:5" ht="15">
      <c r="A114" s="31">
        <v>8</v>
      </c>
      <c r="B114" s="34" t="s">
        <v>31</v>
      </c>
      <c r="C114" s="29">
        <f>C113+C111+C106+C98+C94+C81+C70</f>
        <v>11.0293694</v>
      </c>
      <c r="D114" s="7">
        <f>D102</f>
        <v>2604.2</v>
      </c>
      <c r="E114" s="40">
        <f t="shared" si="2"/>
        <v>28722.683791479998</v>
      </c>
    </row>
    <row r="115" spans="1:5" ht="15">
      <c r="A115" s="38">
        <v>9</v>
      </c>
      <c r="B115" s="36" t="s">
        <v>32</v>
      </c>
      <c r="C115" s="28">
        <v>0.1152</v>
      </c>
      <c r="D115" s="7">
        <f>D103</f>
        <v>2604.2</v>
      </c>
      <c r="E115" s="12">
        <f t="shared" si="2"/>
        <v>300.00383999999997</v>
      </c>
    </row>
    <row r="116" spans="1:5" ht="15">
      <c r="A116" s="38">
        <v>10</v>
      </c>
      <c r="B116" s="36" t="s">
        <v>45</v>
      </c>
      <c r="C116" s="51">
        <v>0.1254</v>
      </c>
      <c r="D116" s="7">
        <f>D106</f>
        <v>2604.2</v>
      </c>
      <c r="E116" s="12">
        <f>C116*D116+0.08</f>
        <v>326.64668</v>
      </c>
    </row>
    <row r="117" spans="1:5" ht="15">
      <c r="A117" s="31">
        <v>11</v>
      </c>
      <c r="B117" s="54" t="s">
        <v>33</v>
      </c>
      <c r="C117" s="27">
        <f>C114+C115+C116</f>
        <v>11.2699694</v>
      </c>
      <c r="D117" s="7">
        <f>D106</f>
        <v>2604.2</v>
      </c>
      <c r="E117" s="40">
        <f>E114+E115+E116</f>
        <v>29349.33431148</v>
      </c>
    </row>
    <row r="118" ht="15">
      <c r="C118" s="94"/>
    </row>
    <row r="119" ht="15">
      <c r="C119" s="91">
        <v>11.27</v>
      </c>
    </row>
    <row r="121" spans="2:5" ht="15">
      <c r="B121" t="s">
        <v>160</v>
      </c>
      <c r="E121" s="110" t="s">
        <v>161</v>
      </c>
    </row>
  </sheetData>
  <sheetProtection/>
  <mergeCells count="13">
    <mergeCell ref="A8:B8"/>
    <mergeCell ref="A9:B9"/>
    <mergeCell ref="C10:E10"/>
    <mergeCell ref="C69:E69"/>
    <mergeCell ref="A64:E64"/>
    <mergeCell ref="A66:B66"/>
    <mergeCell ref="A67:B67"/>
    <mergeCell ref="A68:B68"/>
    <mergeCell ref="A1:E1"/>
    <mergeCell ref="A3:E3"/>
    <mergeCell ref="A5:E5"/>
    <mergeCell ref="A7:B7"/>
    <mergeCell ref="A62:E62"/>
  </mergeCells>
  <hyperlinks>
    <hyperlink ref="A3:E3" location="ГЛАВНАЯ!A1" display="Вернуться на главную страницу к списку домов"/>
  </hyperlink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121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7.57421875" style="0" customWidth="1"/>
    <col min="3" max="3" width="14.7109375" style="0" hidden="1" customWidth="1"/>
    <col min="4" max="4" width="13.421875" style="0" hidden="1" customWidth="1"/>
    <col min="5" max="5" width="27.28125" style="0" customWidth="1"/>
  </cols>
  <sheetData>
    <row r="1" spans="1:5" ht="42.75" customHeight="1" thickBot="1">
      <c r="A1" s="122" t="s">
        <v>140</v>
      </c>
      <c r="B1" s="123"/>
      <c r="C1" s="123"/>
      <c r="D1" s="123"/>
      <c r="E1" s="123"/>
    </row>
    <row r="3" spans="1:5" ht="15">
      <c r="A3" s="126" t="s">
        <v>86</v>
      </c>
      <c r="B3" s="126"/>
      <c r="C3" s="126"/>
      <c r="D3" s="126"/>
      <c r="E3" s="126"/>
    </row>
    <row r="5" spans="1:5" ht="15">
      <c r="A5" s="124" t="s">
        <v>123</v>
      </c>
      <c r="B5" s="124"/>
      <c r="C5" s="124"/>
      <c r="D5" s="124"/>
      <c r="E5" s="124"/>
    </row>
    <row r="7" spans="1:5" ht="15">
      <c r="A7" s="134" t="s">
        <v>1</v>
      </c>
      <c r="B7" s="134"/>
      <c r="C7" s="20"/>
      <c r="D7" s="20"/>
      <c r="E7" s="21">
        <v>749.6</v>
      </c>
    </row>
    <row r="8" spans="1:5" ht="15">
      <c r="A8" s="134" t="s">
        <v>2</v>
      </c>
      <c r="B8" s="134"/>
      <c r="C8" s="20"/>
      <c r="D8" s="20"/>
      <c r="E8" s="21">
        <v>11.27</v>
      </c>
    </row>
    <row r="9" spans="1:5" ht="15">
      <c r="A9" s="135" t="s">
        <v>147</v>
      </c>
      <c r="B9" s="136"/>
      <c r="C9" s="20"/>
      <c r="D9" s="20"/>
      <c r="E9" s="24">
        <f>E7*E8</f>
        <v>8447.992</v>
      </c>
    </row>
    <row r="10" spans="1:5" ht="36" customHeight="1">
      <c r="A10" s="22" t="s">
        <v>35</v>
      </c>
      <c r="B10" s="23" t="s">
        <v>3</v>
      </c>
      <c r="C10" s="133" t="s">
        <v>34</v>
      </c>
      <c r="D10" s="133"/>
      <c r="E10" s="133"/>
    </row>
    <row r="11" spans="1:5" ht="15">
      <c r="A11" s="33">
        <v>1</v>
      </c>
      <c r="B11" s="34" t="s">
        <v>36</v>
      </c>
      <c r="C11" s="27">
        <f>SUM(C14:C21)</f>
        <v>2.3216834</v>
      </c>
      <c r="D11" s="7">
        <v>749.6</v>
      </c>
      <c r="E11" s="40">
        <f>C11*D11</f>
        <v>1740.33387664</v>
      </c>
    </row>
    <row r="12" spans="1:5" ht="15">
      <c r="A12" s="45"/>
      <c r="B12" s="46" t="s">
        <v>4</v>
      </c>
      <c r="C12" s="47"/>
      <c r="D12" s="7">
        <f>E7</f>
        <v>749.6</v>
      </c>
      <c r="E12" s="12"/>
    </row>
    <row r="13" spans="1:5" ht="15">
      <c r="A13" s="3">
        <v>1.1</v>
      </c>
      <c r="B13" s="4" t="s">
        <v>37</v>
      </c>
      <c r="C13" s="5">
        <f>C14+C15</f>
        <v>1.6717</v>
      </c>
      <c r="D13" s="7">
        <f>E7</f>
        <v>749.6</v>
      </c>
      <c r="E13" s="12">
        <f aca="true" t="shared" si="0" ref="E13:E57">C13*D13</f>
        <v>1253.10632</v>
      </c>
    </row>
    <row r="14" spans="1:5" ht="15">
      <c r="A14" s="2"/>
      <c r="B14" s="4" t="s">
        <v>5</v>
      </c>
      <c r="C14" s="6">
        <v>1.6717</v>
      </c>
      <c r="D14" s="7">
        <f>E7</f>
        <v>749.6</v>
      </c>
      <c r="E14" s="12">
        <f t="shared" si="0"/>
        <v>1253.10632</v>
      </c>
    </row>
    <row r="15" spans="1:5" ht="15">
      <c r="A15" s="2"/>
      <c r="B15" s="4" t="s">
        <v>6</v>
      </c>
      <c r="C15" s="6"/>
      <c r="D15" s="7">
        <f>E7</f>
        <v>749.6</v>
      </c>
      <c r="E15" s="12"/>
    </row>
    <row r="16" spans="1:5" ht="15">
      <c r="A16" s="2">
        <v>1.2</v>
      </c>
      <c r="B16" s="4" t="s">
        <v>115</v>
      </c>
      <c r="C16" s="6">
        <f>(C14+C15)*0.202</f>
        <v>0.3376834</v>
      </c>
      <c r="D16" s="7">
        <f>E7</f>
        <v>749.6</v>
      </c>
      <c r="E16" s="12">
        <f t="shared" si="0"/>
        <v>253.12747664000003</v>
      </c>
    </row>
    <row r="17" spans="1:5" ht="23.25">
      <c r="A17" s="2">
        <v>1.3</v>
      </c>
      <c r="B17" s="4" t="s">
        <v>134</v>
      </c>
      <c r="C17" s="6">
        <v>0.0143</v>
      </c>
      <c r="D17" s="7">
        <f>E7</f>
        <v>749.6</v>
      </c>
      <c r="E17" s="12">
        <f t="shared" si="0"/>
        <v>10.719280000000001</v>
      </c>
    </row>
    <row r="18" spans="1:5" ht="15">
      <c r="A18" s="2">
        <v>1.4</v>
      </c>
      <c r="B18" s="36" t="s">
        <v>7</v>
      </c>
      <c r="C18" s="28"/>
      <c r="D18" s="7">
        <f>E7</f>
        <v>749.6</v>
      </c>
      <c r="E18" s="12"/>
    </row>
    <row r="19" spans="1:5" ht="15">
      <c r="A19" s="2">
        <v>1.5</v>
      </c>
      <c r="B19" s="36" t="s">
        <v>8</v>
      </c>
      <c r="C19" s="28">
        <v>0.0816</v>
      </c>
      <c r="D19" s="7">
        <f>E7</f>
        <v>749.6</v>
      </c>
      <c r="E19" s="12">
        <f t="shared" si="0"/>
        <v>61.16736000000001</v>
      </c>
    </row>
    <row r="20" spans="1:5" ht="15">
      <c r="A20" s="2">
        <v>1.6</v>
      </c>
      <c r="B20" s="36" t="s">
        <v>135</v>
      </c>
      <c r="C20" s="28">
        <v>0.1164</v>
      </c>
      <c r="D20" s="7">
        <f>E7</f>
        <v>749.6</v>
      </c>
      <c r="E20" s="12">
        <f t="shared" si="0"/>
        <v>87.25344000000001</v>
      </c>
    </row>
    <row r="21" spans="1:5" ht="15">
      <c r="A21" s="2">
        <v>1.7</v>
      </c>
      <c r="B21" s="36" t="s">
        <v>136</v>
      </c>
      <c r="C21" s="48">
        <v>0.1</v>
      </c>
      <c r="D21" s="7">
        <f>E7</f>
        <v>749.6</v>
      </c>
      <c r="E21" s="12">
        <f t="shared" si="0"/>
        <v>74.96000000000001</v>
      </c>
    </row>
    <row r="22" spans="1:5" ht="15">
      <c r="A22" s="31">
        <v>2</v>
      </c>
      <c r="B22" s="34" t="s">
        <v>9</v>
      </c>
      <c r="C22" s="27">
        <f>SUM(C23:C35)</f>
        <v>2.1762</v>
      </c>
      <c r="D22" s="7">
        <f>E7</f>
        <v>749.6</v>
      </c>
      <c r="E22" s="40">
        <f t="shared" si="0"/>
        <v>1631.27952</v>
      </c>
    </row>
    <row r="23" spans="1:5" ht="15">
      <c r="A23" s="30">
        <v>2.1</v>
      </c>
      <c r="B23" s="36" t="s">
        <v>10</v>
      </c>
      <c r="C23" s="28">
        <v>0.6191</v>
      </c>
      <c r="D23" s="7">
        <f>E7</f>
        <v>749.6</v>
      </c>
      <c r="E23" s="12">
        <f t="shared" si="0"/>
        <v>464.07736</v>
      </c>
    </row>
    <row r="24" spans="1:5" ht="15">
      <c r="A24" s="30">
        <v>2.2</v>
      </c>
      <c r="B24" s="36" t="s">
        <v>11</v>
      </c>
      <c r="C24" s="28">
        <v>0.2333</v>
      </c>
      <c r="D24" s="7">
        <f>E7</f>
        <v>749.6</v>
      </c>
      <c r="E24" s="12">
        <f t="shared" si="0"/>
        <v>174.88168000000002</v>
      </c>
    </row>
    <row r="25" spans="1:5" ht="15">
      <c r="A25" s="30">
        <v>2.3</v>
      </c>
      <c r="B25" s="36" t="s">
        <v>12</v>
      </c>
      <c r="C25" s="28">
        <v>0.6167</v>
      </c>
      <c r="D25" s="7">
        <f>E7</f>
        <v>749.6</v>
      </c>
      <c r="E25" s="12">
        <f t="shared" si="0"/>
        <v>462.27832</v>
      </c>
    </row>
    <row r="26" spans="1:5" ht="15">
      <c r="A26" s="30">
        <v>2.4</v>
      </c>
      <c r="B26" s="36" t="s">
        <v>38</v>
      </c>
      <c r="C26" s="28">
        <v>0.0334</v>
      </c>
      <c r="D26" s="7">
        <f>E7</f>
        <v>749.6</v>
      </c>
      <c r="E26" s="12">
        <f t="shared" si="0"/>
        <v>25.03664</v>
      </c>
    </row>
    <row r="27" spans="1:5" ht="15">
      <c r="A27" s="30">
        <v>2.5</v>
      </c>
      <c r="B27" s="36" t="s">
        <v>13</v>
      </c>
      <c r="C27" s="28">
        <v>0.2607</v>
      </c>
      <c r="D27" s="7">
        <f>E7</f>
        <v>749.6</v>
      </c>
      <c r="E27" s="12">
        <f t="shared" si="0"/>
        <v>195.42072</v>
      </c>
    </row>
    <row r="28" spans="1:5" ht="15">
      <c r="A28" s="30">
        <v>2.6</v>
      </c>
      <c r="B28" s="36" t="s">
        <v>39</v>
      </c>
      <c r="C28" s="28">
        <v>0.0834</v>
      </c>
      <c r="D28" s="11">
        <f>E7</f>
        <v>749.6</v>
      </c>
      <c r="E28" s="12">
        <f t="shared" si="0"/>
        <v>62.51664</v>
      </c>
    </row>
    <row r="29" spans="1:5" ht="23.25">
      <c r="A29" s="30">
        <v>2.7</v>
      </c>
      <c r="B29" s="36" t="s">
        <v>14</v>
      </c>
      <c r="C29" s="28">
        <v>0.0092</v>
      </c>
      <c r="D29" s="7">
        <f>E7</f>
        <v>749.6</v>
      </c>
      <c r="E29" s="12">
        <f t="shared" si="0"/>
        <v>6.89632</v>
      </c>
    </row>
    <row r="30" spans="1:5" ht="15">
      <c r="A30" s="30">
        <v>2.8</v>
      </c>
      <c r="B30" s="36" t="s">
        <v>137</v>
      </c>
      <c r="C30" s="28">
        <v>0.1347</v>
      </c>
      <c r="D30" s="7">
        <f>D29</f>
        <v>749.6</v>
      </c>
      <c r="E30" s="12">
        <f t="shared" si="0"/>
        <v>100.97112</v>
      </c>
    </row>
    <row r="31" spans="1:5" ht="15">
      <c r="A31" s="30">
        <v>2.9</v>
      </c>
      <c r="B31" s="36" t="s">
        <v>15</v>
      </c>
      <c r="C31" s="28">
        <v>0.0483</v>
      </c>
      <c r="D31" s="7">
        <f>D30</f>
        <v>749.6</v>
      </c>
      <c r="E31" s="12">
        <f t="shared" si="0"/>
        <v>36.20568</v>
      </c>
    </row>
    <row r="32" spans="1:5" ht="15">
      <c r="A32" s="37" t="s">
        <v>40</v>
      </c>
      <c r="B32" s="36" t="s">
        <v>16</v>
      </c>
      <c r="C32" s="28">
        <v>0.0144</v>
      </c>
      <c r="D32" s="7">
        <f>D30</f>
        <v>749.6</v>
      </c>
      <c r="E32" s="12">
        <f t="shared" si="0"/>
        <v>10.79424</v>
      </c>
    </row>
    <row r="33" spans="1:5" ht="15">
      <c r="A33" s="30">
        <v>2.11</v>
      </c>
      <c r="B33" s="36" t="s">
        <v>17</v>
      </c>
      <c r="C33" s="28">
        <v>0.0542</v>
      </c>
      <c r="D33" s="7">
        <f>D30</f>
        <v>749.6</v>
      </c>
      <c r="E33" s="12">
        <f t="shared" si="0"/>
        <v>40.62832</v>
      </c>
    </row>
    <row r="34" spans="1:5" ht="15">
      <c r="A34" s="30">
        <v>2.12</v>
      </c>
      <c r="B34" s="36" t="s">
        <v>18</v>
      </c>
      <c r="C34" s="28">
        <v>0.049</v>
      </c>
      <c r="D34" s="7">
        <f>D31</f>
        <v>749.6</v>
      </c>
      <c r="E34" s="12">
        <f t="shared" si="0"/>
        <v>36.7304</v>
      </c>
    </row>
    <row r="35" spans="1:5" ht="23.25">
      <c r="A35" s="30">
        <v>2.13</v>
      </c>
      <c r="B35" s="36" t="s">
        <v>138</v>
      </c>
      <c r="C35" s="28">
        <v>0.0198</v>
      </c>
      <c r="D35" s="7">
        <f>D34</f>
        <v>749.6</v>
      </c>
      <c r="E35" s="12">
        <f t="shared" si="0"/>
        <v>14.842080000000001</v>
      </c>
    </row>
    <row r="36" spans="1:5" ht="23.25">
      <c r="A36" s="31">
        <v>3</v>
      </c>
      <c r="B36" s="34" t="s">
        <v>19</v>
      </c>
      <c r="C36" s="27">
        <f>SUM(C37:C39)</f>
        <v>0</v>
      </c>
      <c r="D36" s="7">
        <f>D34</f>
        <v>749.6</v>
      </c>
      <c r="E36" s="40">
        <f t="shared" si="0"/>
        <v>0</v>
      </c>
    </row>
    <row r="37" spans="1:5" ht="15">
      <c r="A37" s="30">
        <v>3.1</v>
      </c>
      <c r="B37" s="36" t="s">
        <v>20</v>
      </c>
      <c r="C37" s="28"/>
      <c r="D37" s="7">
        <f>D34</f>
        <v>749.6</v>
      </c>
      <c r="E37" s="12"/>
    </row>
    <row r="38" spans="1:5" ht="15">
      <c r="A38" s="30">
        <v>3.2</v>
      </c>
      <c r="B38" s="36" t="s">
        <v>21</v>
      </c>
      <c r="C38" s="28"/>
      <c r="D38" s="7">
        <f>D35</f>
        <v>749.6</v>
      </c>
      <c r="E38" s="12"/>
    </row>
    <row r="39" spans="1:5" ht="15">
      <c r="A39" s="30">
        <v>3.3</v>
      </c>
      <c r="B39" s="36" t="s">
        <v>22</v>
      </c>
      <c r="C39" s="28"/>
      <c r="D39" s="7">
        <f>D38</f>
        <v>749.6</v>
      </c>
      <c r="E39" s="12"/>
    </row>
    <row r="40" spans="1:5" ht="15">
      <c r="A40" s="31">
        <v>4</v>
      </c>
      <c r="B40" s="34" t="s">
        <v>23</v>
      </c>
      <c r="C40" s="27">
        <f>SUM(C41:C47)</f>
        <v>2.8262796199999998</v>
      </c>
      <c r="D40" s="7">
        <f>D39</f>
        <v>749.6</v>
      </c>
      <c r="E40" s="40">
        <f t="shared" si="0"/>
        <v>2118.579203152</v>
      </c>
    </row>
    <row r="41" spans="1:5" ht="23.25">
      <c r="A41" s="30">
        <v>4.1</v>
      </c>
      <c r="B41" s="36" t="s">
        <v>41</v>
      </c>
      <c r="C41" s="28">
        <v>1.8294</v>
      </c>
      <c r="D41" s="7">
        <f>D39</f>
        <v>749.6</v>
      </c>
      <c r="E41" s="12">
        <f t="shared" si="0"/>
        <v>1371.31824</v>
      </c>
    </row>
    <row r="42" spans="1:5" ht="15">
      <c r="A42" s="30">
        <v>4.2</v>
      </c>
      <c r="B42" s="36" t="s">
        <v>115</v>
      </c>
      <c r="C42" s="28">
        <f>C41*0.202</f>
        <v>0.3695388</v>
      </c>
      <c r="D42" s="7">
        <f>D39</f>
        <v>749.6</v>
      </c>
      <c r="E42" s="12">
        <f t="shared" si="0"/>
        <v>277.00628448000003</v>
      </c>
    </row>
    <row r="43" spans="1:5" ht="15">
      <c r="A43" s="30">
        <v>4.3</v>
      </c>
      <c r="B43" s="36" t="s">
        <v>24</v>
      </c>
      <c r="C43" s="28">
        <f>(C41+C42)*0.15</f>
        <v>0.32984082</v>
      </c>
      <c r="D43" s="7">
        <f>D39</f>
        <v>749.6</v>
      </c>
      <c r="E43" s="12">
        <f t="shared" si="0"/>
        <v>247.24867867199998</v>
      </c>
    </row>
    <row r="44" spans="1:5" ht="15">
      <c r="A44" s="30">
        <v>4.4</v>
      </c>
      <c r="B44" s="36" t="s">
        <v>139</v>
      </c>
      <c r="C44" s="28">
        <v>0.0157</v>
      </c>
      <c r="D44" s="7">
        <f>D41</f>
        <v>749.6</v>
      </c>
      <c r="E44" s="12">
        <f t="shared" si="0"/>
        <v>11.76872</v>
      </c>
    </row>
    <row r="45" spans="1:5" ht="15">
      <c r="A45" s="30">
        <v>4.5</v>
      </c>
      <c r="B45" s="36" t="s">
        <v>25</v>
      </c>
      <c r="C45" s="28">
        <v>0.0036000000000000003</v>
      </c>
      <c r="D45" s="7">
        <f>D43</f>
        <v>749.6</v>
      </c>
      <c r="E45" s="12">
        <f t="shared" si="0"/>
        <v>2.6985600000000005</v>
      </c>
    </row>
    <row r="46" spans="1:5" ht="15">
      <c r="A46" s="30">
        <v>4.6</v>
      </c>
      <c r="B46" s="36" t="s">
        <v>26</v>
      </c>
      <c r="C46" s="28">
        <v>0.083</v>
      </c>
      <c r="D46" s="7">
        <f>D43</f>
        <v>749.6</v>
      </c>
      <c r="E46" s="12">
        <f t="shared" si="0"/>
        <v>62.216800000000006</v>
      </c>
    </row>
    <row r="47" spans="1:5" ht="15">
      <c r="A47" s="30">
        <v>4.7</v>
      </c>
      <c r="B47" s="36" t="s">
        <v>42</v>
      </c>
      <c r="C47" s="28">
        <v>0.1952</v>
      </c>
      <c r="D47" s="7">
        <f>D43</f>
        <v>749.6</v>
      </c>
      <c r="E47" s="12">
        <f t="shared" si="0"/>
        <v>146.32192</v>
      </c>
    </row>
    <row r="48" spans="1:5" ht="15">
      <c r="A48" s="31">
        <v>5</v>
      </c>
      <c r="B48" s="34" t="s">
        <v>27</v>
      </c>
      <c r="C48" s="27">
        <f>SUM(C49:C52)</f>
        <v>1.1244524</v>
      </c>
      <c r="D48" s="7">
        <f>D43</f>
        <v>749.6</v>
      </c>
      <c r="E48" s="40">
        <f t="shared" si="0"/>
        <v>842.8895190400001</v>
      </c>
    </row>
    <row r="49" spans="1:5" ht="23.25">
      <c r="A49" s="30">
        <v>5.1</v>
      </c>
      <c r="B49" s="36" t="s">
        <v>43</v>
      </c>
      <c r="C49" s="28">
        <v>0.5562</v>
      </c>
      <c r="D49" s="7">
        <f>D44</f>
        <v>749.6</v>
      </c>
      <c r="E49" s="12">
        <f t="shared" si="0"/>
        <v>416.92752</v>
      </c>
    </row>
    <row r="50" spans="1:5" ht="15">
      <c r="A50" s="30">
        <v>5.2</v>
      </c>
      <c r="B50" s="36" t="s">
        <v>115</v>
      </c>
      <c r="C50" s="28">
        <f>C49*0.202</f>
        <v>0.11235240000000002</v>
      </c>
      <c r="D50" s="7">
        <f>D44</f>
        <v>749.6</v>
      </c>
      <c r="E50" s="12">
        <f t="shared" si="0"/>
        <v>84.21935904000001</v>
      </c>
    </row>
    <row r="51" spans="1:5" ht="15">
      <c r="A51" s="30">
        <v>5.3</v>
      </c>
      <c r="B51" s="36" t="s">
        <v>28</v>
      </c>
      <c r="C51" s="28">
        <v>0.1815</v>
      </c>
      <c r="D51" s="7">
        <f>D44</f>
        <v>749.6</v>
      </c>
      <c r="E51" s="12">
        <f t="shared" si="0"/>
        <v>136.0524</v>
      </c>
    </row>
    <row r="52" spans="1:5" ht="15">
      <c r="A52" s="30">
        <v>5.4</v>
      </c>
      <c r="B52" s="36" t="s">
        <v>29</v>
      </c>
      <c r="C52" s="28">
        <v>0.2744</v>
      </c>
      <c r="D52" s="7">
        <f>D45</f>
        <v>749.6</v>
      </c>
      <c r="E52" s="12">
        <f t="shared" si="0"/>
        <v>205.69024</v>
      </c>
    </row>
    <row r="53" spans="1:5" ht="15">
      <c r="A53" s="31">
        <v>6</v>
      </c>
      <c r="B53" s="34" t="s">
        <v>44</v>
      </c>
      <c r="C53" s="27">
        <f>C61*18.5%</f>
        <v>2.08495</v>
      </c>
      <c r="D53" s="7">
        <f>D43</f>
        <v>749.6</v>
      </c>
      <c r="E53" s="40">
        <f t="shared" si="0"/>
        <v>1562.8785200000002</v>
      </c>
    </row>
    <row r="54" spans="1:5" ht="15">
      <c r="A54" s="35">
        <v>6.1</v>
      </c>
      <c r="B54" s="34" t="s">
        <v>117</v>
      </c>
      <c r="C54" s="27">
        <f>C61*9.85%</f>
        <v>1.1100949999999998</v>
      </c>
      <c r="D54" s="7">
        <f>D43</f>
        <v>749.6</v>
      </c>
      <c r="E54" s="40">
        <f t="shared" si="0"/>
        <v>832.1272119999999</v>
      </c>
    </row>
    <row r="55" spans="1:5" ht="15">
      <c r="A55" s="31">
        <v>7</v>
      </c>
      <c r="B55" s="34" t="s">
        <v>30</v>
      </c>
      <c r="C55" s="27">
        <v>0.009</v>
      </c>
      <c r="D55" s="7">
        <f>D43</f>
        <v>749.6</v>
      </c>
      <c r="E55" s="40">
        <f t="shared" si="0"/>
        <v>6.7463999999999995</v>
      </c>
    </row>
    <row r="56" spans="1:5" ht="15">
      <c r="A56" s="31">
        <v>8</v>
      </c>
      <c r="B56" s="34" t="s">
        <v>31</v>
      </c>
      <c r="C56" s="29">
        <f>C55+C53+C48+C40+C36+C22+C11</f>
        <v>10.542565419999999</v>
      </c>
      <c r="D56" s="7">
        <f>D44</f>
        <v>749.6</v>
      </c>
      <c r="E56" s="40">
        <f t="shared" si="0"/>
        <v>7902.707038832</v>
      </c>
    </row>
    <row r="57" spans="1:5" ht="15">
      <c r="A57" s="38">
        <v>9</v>
      </c>
      <c r="B57" s="36" t="s">
        <v>32</v>
      </c>
      <c r="C57" s="28">
        <v>0.6326</v>
      </c>
      <c r="D57" s="7">
        <f>D45</f>
        <v>749.6</v>
      </c>
      <c r="E57" s="12">
        <f t="shared" si="0"/>
        <v>474.19696000000005</v>
      </c>
    </row>
    <row r="58" spans="1:5" ht="15">
      <c r="A58" s="38">
        <v>10</v>
      </c>
      <c r="B58" s="36" t="s">
        <v>45</v>
      </c>
      <c r="C58" s="28">
        <v>0.0948</v>
      </c>
      <c r="D58" s="7">
        <f>D48</f>
        <v>749.6</v>
      </c>
      <c r="E58" s="12">
        <f>C58*D58+0.02</f>
        <v>71.08207999999999</v>
      </c>
    </row>
    <row r="59" spans="1:5" ht="15">
      <c r="A59" s="31">
        <v>11</v>
      </c>
      <c r="B59" s="54" t="s">
        <v>33</v>
      </c>
      <c r="C59" s="27">
        <f>C56+C57+C58</f>
        <v>11.269965419999998</v>
      </c>
      <c r="D59" s="7">
        <f>D48</f>
        <v>749.6</v>
      </c>
      <c r="E59" s="40">
        <f>E56+E57+E58</f>
        <v>8447.986078832</v>
      </c>
    </row>
    <row r="60" ht="15">
      <c r="C60" s="58"/>
    </row>
    <row r="61" ht="15">
      <c r="C61" s="59">
        <v>11.27</v>
      </c>
    </row>
    <row r="62" spans="1:5" ht="29.25" customHeight="1" thickBot="1">
      <c r="A62" s="122" t="s">
        <v>140</v>
      </c>
      <c r="B62" s="123"/>
      <c r="C62" s="123"/>
      <c r="D62" s="123"/>
      <c r="E62" s="123"/>
    </row>
    <row r="64" spans="1:5" ht="15">
      <c r="A64" s="124" t="s">
        <v>123</v>
      </c>
      <c r="B64" s="124"/>
      <c r="C64" s="124"/>
      <c r="D64" s="124"/>
      <c r="E64" s="124"/>
    </row>
    <row r="66" spans="1:5" ht="15">
      <c r="A66" s="134" t="s">
        <v>1</v>
      </c>
      <c r="B66" s="134"/>
      <c r="C66" s="20"/>
      <c r="D66" s="20"/>
      <c r="E66" s="21">
        <v>749.6</v>
      </c>
    </row>
    <row r="67" spans="1:5" ht="15">
      <c r="A67" s="134" t="s">
        <v>2</v>
      </c>
      <c r="B67" s="134"/>
      <c r="C67" s="20"/>
      <c r="D67" s="20"/>
      <c r="E67" s="21">
        <v>11.27</v>
      </c>
    </row>
    <row r="68" spans="1:5" ht="15">
      <c r="A68" s="135" t="s">
        <v>151</v>
      </c>
      <c r="B68" s="136"/>
      <c r="C68" s="20"/>
      <c r="D68" s="20"/>
      <c r="E68" s="24">
        <f>E66*E67</f>
        <v>8447.992</v>
      </c>
    </row>
    <row r="69" spans="1:5" ht="35.25" customHeight="1">
      <c r="A69" s="22" t="s">
        <v>35</v>
      </c>
      <c r="B69" s="23" t="s">
        <v>3</v>
      </c>
      <c r="C69" s="133" t="s">
        <v>34</v>
      </c>
      <c r="D69" s="133"/>
      <c r="E69" s="133"/>
    </row>
    <row r="70" spans="1:5" ht="15">
      <c r="A70" s="33">
        <v>1</v>
      </c>
      <c r="B70" s="34" t="s">
        <v>36</v>
      </c>
      <c r="C70" s="27">
        <f>SUM(C73:C80)</f>
        <v>2.8056694</v>
      </c>
      <c r="D70" s="7">
        <v>749.6</v>
      </c>
      <c r="E70" s="40">
        <f>C70*D70</f>
        <v>2103.12978224</v>
      </c>
    </row>
    <row r="71" spans="1:5" ht="15">
      <c r="A71" s="45"/>
      <c r="B71" s="46" t="s">
        <v>4</v>
      </c>
      <c r="C71" s="47"/>
      <c r="D71" s="7">
        <f>E66</f>
        <v>749.6</v>
      </c>
      <c r="E71" s="12"/>
    </row>
    <row r="72" spans="1:5" ht="15">
      <c r="A72" s="3">
        <v>1.1</v>
      </c>
      <c r="B72" s="4" t="s">
        <v>37</v>
      </c>
      <c r="C72" s="5">
        <f>C73+C74</f>
        <v>2.0647</v>
      </c>
      <c r="D72" s="7">
        <f>E66</f>
        <v>749.6</v>
      </c>
      <c r="E72" s="12">
        <f>C72*D72</f>
        <v>1547.6991200000002</v>
      </c>
    </row>
    <row r="73" spans="1:5" ht="15">
      <c r="A73" s="2"/>
      <c r="B73" s="4" t="s">
        <v>5</v>
      </c>
      <c r="C73" s="6">
        <v>2.0647</v>
      </c>
      <c r="D73" s="7">
        <f>E66</f>
        <v>749.6</v>
      </c>
      <c r="E73" s="12">
        <f>C73*D73</f>
        <v>1547.6991200000002</v>
      </c>
    </row>
    <row r="74" spans="1:5" ht="15">
      <c r="A74" s="2"/>
      <c r="B74" s="4" t="s">
        <v>6</v>
      </c>
      <c r="C74" s="6"/>
      <c r="D74" s="7">
        <f>E66</f>
        <v>749.6</v>
      </c>
      <c r="E74" s="12"/>
    </row>
    <row r="75" spans="1:5" ht="15">
      <c r="A75" s="2">
        <v>1.2</v>
      </c>
      <c r="B75" s="4" t="s">
        <v>115</v>
      </c>
      <c r="C75" s="6">
        <f>(C73+C74)*0.202</f>
        <v>0.4170694000000001</v>
      </c>
      <c r="D75" s="7">
        <f>E66</f>
        <v>749.6</v>
      </c>
      <c r="E75" s="12">
        <f>C75*D75</f>
        <v>312.6352222400001</v>
      </c>
    </row>
    <row r="76" spans="1:5" ht="23.25">
      <c r="A76" s="2">
        <v>1.3</v>
      </c>
      <c r="B76" s="4" t="s">
        <v>134</v>
      </c>
      <c r="C76" s="6">
        <v>0.0302</v>
      </c>
      <c r="D76" s="7">
        <f>E66</f>
        <v>749.6</v>
      </c>
      <c r="E76" s="12">
        <f>C76*D76</f>
        <v>22.63792</v>
      </c>
    </row>
    <row r="77" spans="1:5" ht="15">
      <c r="A77" s="2">
        <v>1.4</v>
      </c>
      <c r="B77" s="36" t="s">
        <v>7</v>
      </c>
      <c r="C77" s="28"/>
      <c r="D77" s="7">
        <f>E66</f>
        <v>749.6</v>
      </c>
      <c r="E77" s="12"/>
    </row>
    <row r="78" spans="1:5" ht="15">
      <c r="A78" s="2">
        <v>1.5</v>
      </c>
      <c r="B78" s="36" t="s">
        <v>8</v>
      </c>
      <c r="C78" s="28">
        <v>0.0821</v>
      </c>
      <c r="D78" s="7">
        <f>E66</f>
        <v>749.6</v>
      </c>
      <c r="E78" s="12">
        <f aca="true" t="shared" si="1" ref="E78:E94">C78*D78</f>
        <v>61.54216000000001</v>
      </c>
    </row>
    <row r="79" spans="1:5" ht="15">
      <c r="A79" s="2">
        <v>1.6</v>
      </c>
      <c r="B79" s="36" t="s">
        <v>135</v>
      </c>
      <c r="C79" s="28">
        <v>0.1846</v>
      </c>
      <c r="D79" s="7">
        <f>E66</f>
        <v>749.6</v>
      </c>
      <c r="E79" s="12">
        <f t="shared" si="1"/>
        <v>138.37616</v>
      </c>
    </row>
    <row r="80" spans="1:5" ht="15">
      <c r="A80" s="2">
        <v>1.7</v>
      </c>
      <c r="B80" s="36" t="s">
        <v>136</v>
      </c>
      <c r="C80" s="48">
        <v>0.027</v>
      </c>
      <c r="D80" s="7">
        <f>E66</f>
        <v>749.6</v>
      </c>
      <c r="E80" s="12">
        <f t="shared" si="1"/>
        <v>20.2392</v>
      </c>
    </row>
    <row r="81" spans="1:5" ht="15">
      <c r="A81" s="31">
        <v>2</v>
      </c>
      <c r="B81" s="34" t="s">
        <v>9</v>
      </c>
      <c r="C81" s="27">
        <f>SUM(C82:C93)</f>
        <v>1.9616</v>
      </c>
      <c r="D81" s="7">
        <f>E66</f>
        <v>749.6</v>
      </c>
      <c r="E81" s="40">
        <f t="shared" si="1"/>
        <v>1470.41536</v>
      </c>
    </row>
    <row r="82" spans="1:5" ht="15">
      <c r="A82" s="30">
        <v>2.1</v>
      </c>
      <c r="B82" s="36" t="s">
        <v>10</v>
      </c>
      <c r="C82" s="28">
        <v>0.7985</v>
      </c>
      <c r="D82" s="7">
        <f>E66</f>
        <v>749.6</v>
      </c>
      <c r="E82" s="12">
        <f t="shared" si="1"/>
        <v>598.5556</v>
      </c>
    </row>
    <row r="83" spans="1:5" ht="15">
      <c r="A83" s="30">
        <v>2.2</v>
      </c>
      <c r="B83" s="36" t="s">
        <v>11</v>
      </c>
      <c r="C83" s="28">
        <v>0.3804</v>
      </c>
      <c r="D83" s="7">
        <f>E66</f>
        <v>749.6</v>
      </c>
      <c r="E83" s="12">
        <f t="shared" si="1"/>
        <v>285.14784000000003</v>
      </c>
    </row>
    <row r="84" spans="1:5" ht="15">
      <c r="A84" s="30">
        <v>2.3</v>
      </c>
      <c r="B84" s="36" t="s">
        <v>38</v>
      </c>
      <c r="C84" s="28">
        <v>0.0213</v>
      </c>
      <c r="D84" s="7">
        <f>E66</f>
        <v>749.6</v>
      </c>
      <c r="E84" s="12">
        <f t="shared" si="1"/>
        <v>15.96648</v>
      </c>
    </row>
    <row r="85" spans="1:5" ht="15">
      <c r="A85" s="30">
        <v>2.4</v>
      </c>
      <c r="B85" s="36" t="s">
        <v>13</v>
      </c>
      <c r="C85" s="28">
        <v>0.28</v>
      </c>
      <c r="D85" s="7">
        <f>E66</f>
        <v>749.6</v>
      </c>
      <c r="E85" s="12">
        <f t="shared" si="1"/>
        <v>209.88800000000003</v>
      </c>
    </row>
    <row r="86" spans="1:5" ht="15">
      <c r="A86" s="30">
        <v>2.5</v>
      </c>
      <c r="B86" s="36" t="s">
        <v>39</v>
      </c>
      <c r="C86" s="28">
        <v>0.1254</v>
      </c>
      <c r="D86" s="11">
        <f>E66</f>
        <v>749.6</v>
      </c>
      <c r="E86" s="12">
        <f t="shared" si="1"/>
        <v>93.99984</v>
      </c>
    </row>
    <row r="87" spans="1:5" ht="23.25">
      <c r="A87" s="30">
        <v>2.6</v>
      </c>
      <c r="B87" s="36" t="s">
        <v>14</v>
      </c>
      <c r="C87" s="28">
        <v>0.009</v>
      </c>
      <c r="D87" s="7">
        <f>E66</f>
        <v>749.6</v>
      </c>
      <c r="E87" s="12">
        <f t="shared" si="1"/>
        <v>6.7463999999999995</v>
      </c>
    </row>
    <row r="88" spans="1:5" ht="15">
      <c r="A88" s="30">
        <v>2.7</v>
      </c>
      <c r="B88" s="36" t="s">
        <v>137</v>
      </c>
      <c r="C88" s="28">
        <v>0.1996</v>
      </c>
      <c r="D88" s="7">
        <f>D87</f>
        <v>749.6</v>
      </c>
      <c r="E88" s="12">
        <f t="shared" si="1"/>
        <v>149.62016</v>
      </c>
    </row>
    <row r="89" spans="1:5" ht="15">
      <c r="A89" s="30">
        <v>2.8</v>
      </c>
      <c r="B89" s="36" t="s">
        <v>15</v>
      </c>
      <c r="C89" s="28">
        <v>0.038</v>
      </c>
      <c r="D89" s="7">
        <f>D88</f>
        <v>749.6</v>
      </c>
      <c r="E89" s="12">
        <f t="shared" si="1"/>
        <v>28.4848</v>
      </c>
    </row>
    <row r="90" spans="1:5" ht="15">
      <c r="A90" s="37" t="s">
        <v>150</v>
      </c>
      <c r="B90" s="36" t="s">
        <v>16</v>
      </c>
      <c r="C90" s="28">
        <v>0.0144</v>
      </c>
      <c r="D90" s="7">
        <f>D88</f>
        <v>749.6</v>
      </c>
      <c r="E90" s="12">
        <f t="shared" si="1"/>
        <v>10.79424</v>
      </c>
    </row>
    <row r="91" spans="1:5" ht="15">
      <c r="A91" s="89">
        <v>2.1</v>
      </c>
      <c r="B91" s="36" t="s">
        <v>17</v>
      </c>
      <c r="C91" s="28">
        <v>0.0262</v>
      </c>
      <c r="D91" s="7">
        <f>D88</f>
        <v>749.6</v>
      </c>
      <c r="E91" s="12">
        <f t="shared" si="1"/>
        <v>19.63952</v>
      </c>
    </row>
    <row r="92" spans="1:5" ht="15">
      <c r="A92" s="30">
        <v>2.11</v>
      </c>
      <c r="B92" s="36" t="s">
        <v>18</v>
      </c>
      <c r="C92" s="28">
        <v>0.049</v>
      </c>
      <c r="D92" s="7">
        <f>D89</f>
        <v>749.6</v>
      </c>
      <c r="E92" s="12">
        <f t="shared" si="1"/>
        <v>36.7304</v>
      </c>
    </row>
    <row r="93" spans="1:5" ht="23.25">
      <c r="A93" s="30">
        <v>2.12</v>
      </c>
      <c r="B93" s="36" t="s">
        <v>138</v>
      </c>
      <c r="C93" s="28">
        <v>0.0198</v>
      </c>
      <c r="D93" s="7">
        <f>D92</f>
        <v>749.6</v>
      </c>
      <c r="E93" s="12">
        <f t="shared" si="1"/>
        <v>14.842080000000001</v>
      </c>
    </row>
    <row r="94" spans="1:5" ht="23.25">
      <c r="A94" s="31">
        <v>3</v>
      </c>
      <c r="B94" s="34" t="s">
        <v>19</v>
      </c>
      <c r="C94" s="27">
        <f>SUM(C95:C97)</f>
        <v>0</v>
      </c>
      <c r="D94" s="7">
        <f>D92</f>
        <v>749.6</v>
      </c>
      <c r="E94" s="40">
        <f t="shared" si="1"/>
        <v>0</v>
      </c>
    </row>
    <row r="95" spans="1:5" ht="15">
      <c r="A95" s="30">
        <v>3.1</v>
      </c>
      <c r="B95" s="36" t="s">
        <v>20</v>
      </c>
      <c r="C95" s="28"/>
      <c r="D95" s="7">
        <f>D92</f>
        <v>749.6</v>
      </c>
      <c r="E95" s="12"/>
    </row>
    <row r="96" spans="1:5" ht="15">
      <c r="A96" s="30">
        <v>3.2</v>
      </c>
      <c r="B96" s="36" t="s">
        <v>21</v>
      </c>
      <c r="C96" s="28"/>
      <c r="D96" s="7">
        <f>D93</f>
        <v>749.6</v>
      </c>
      <c r="E96" s="12"/>
    </row>
    <row r="97" spans="1:5" ht="15">
      <c r="A97" s="30">
        <v>3.3</v>
      </c>
      <c r="B97" s="36" t="s">
        <v>22</v>
      </c>
      <c r="C97" s="28"/>
      <c r="D97" s="7">
        <f>D96</f>
        <v>749.6</v>
      </c>
      <c r="E97" s="12"/>
    </row>
    <row r="98" spans="1:5" ht="15">
      <c r="A98" s="31">
        <v>4</v>
      </c>
      <c r="B98" s="34" t="s">
        <v>23</v>
      </c>
      <c r="C98" s="27">
        <f>SUM(C99:C105)</f>
        <v>2.9745</v>
      </c>
      <c r="D98" s="7">
        <f>D97</f>
        <v>749.6</v>
      </c>
      <c r="E98" s="40">
        <f aca="true" t="shared" si="2" ref="E98:E115">C98*D98</f>
        <v>2229.6852</v>
      </c>
    </row>
    <row r="99" spans="1:5" ht="23.25">
      <c r="A99" s="30">
        <v>4.1</v>
      </c>
      <c r="B99" s="36" t="s">
        <v>41</v>
      </c>
      <c r="C99" s="28">
        <v>1.9848</v>
      </c>
      <c r="D99" s="7">
        <f>D97</f>
        <v>749.6</v>
      </c>
      <c r="E99" s="12">
        <f t="shared" si="2"/>
        <v>1487.80608</v>
      </c>
    </row>
    <row r="100" spans="1:5" ht="15">
      <c r="A100" s="30">
        <v>4.2</v>
      </c>
      <c r="B100" s="36" t="s">
        <v>115</v>
      </c>
      <c r="C100" s="28">
        <v>0.4009</v>
      </c>
      <c r="D100" s="7">
        <f>D97</f>
        <v>749.6</v>
      </c>
      <c r="E100" s="12">
        <f t="shared" si="2"/>
        <v>300.51464</v>
      </c>
    </row>
    <row r="101" spans="1:5" ht="15">
      <c r="A101" s="30">
        <v>4.3</v>
      </c>
      <c r="B101" s="36" t="s">
        <v>24</v>
      </c>
      <c r="C101" s="28">
        <v>0.2753</v>
      </c>
      <c r="D101" s="7">
        <f>D97</f>
        <v>749.6</v>
      </c>
      <c r="E101" s="12">
        <f t="shared" si="2"/>
        <v>206.36488</v>
      </c>
    </row>
    <row r="102" spans="1:5" ht="15">
      <c r="A102" s="30">
        <v>4.4</v>
      </c>
      <c r="B102" s="36" t="s">
        <v>139</v>
      </c>
      <c r="C102" s="28">
        <v>0.0383</v>
      </c>
      <c r="D102" s="7">
        <f>D99</f>
        <v>749.6</v>
      </c>
      <c r="E102" s="12">
        <f t="shared" si="2"/>
        <v>28.709680000000002</v>
      </c>
    </row>
    <row r="103" spans="1:5" ht="15">
      <c r="A103" s="30">
        <v>4.5</v>
      </c>
      <c r="B103" s="36" t="s">
        <v>25</v>
      </c>
      <c r="C103" s="28">
        <v>0.0012</v>
      </c>
      <c r="D103" s="7">
        <f>D101</f>
        <v>749.6</v>
      </c>
      <c r="E103" s="12">
        <f t="shared" si="2"/>
        <v>0.89952</v>
      </c>
    </row>
    <row r="104" spans="1:5" ht="15">
      <c r="A104" s="30">
        <v>4.6</v>
      </c>
      <c r="B104" s="36" t="s">
        <v>26</v>
      </c>
      <c r="C104" s="28">
        <v>0.0819</v>
      </c>
      <c r="D104" s="7">
        <f>D101</f>
        <v>749.6</v>
      </c>
      <c r="E104" s="12">
        <f t="shared" si="2"/>
        <v>61.39224</v>
      </c>
    </row>
    <row r="105" spans="1:5" ht="15">
      <c r="A105" s="30">
        <v>4.7</v>
      </c>
      <c r="B105" s="36" t="s">
        <v>42</v>
      </c>
      <c r="C105" s="28">
        <v>0.1921</v>
      </c>
      <c r="D105" s="7">
        <f>D101</f>
        <v>749.6</v>
      </c>
      <c r="E105" s="12">
        <f t="shared" si="2"/>
        <v>143.99816</v>
      </c>
    </row>
    <row r="106" spans="1:5" ht="15">
      <c r="A106" s="31">
        <v>5</v>
      </c>
      <c r="B106" s="34" t="s">
        <v>27</v>
      </c>
      <c r="C106" s="27">
        <f>SUM(C107:C110)</f>
        <v>1.1439000000000001</v>
      </c>
      <c r="D106" s="7">
        <f>D101</f>
        <v>749.6</v>
      </c>
      <c r="E106" s="40">
        <f t="shared" si="2"/>
        <v>857.4674400000001</v>
      </c>
    </row>
    <row r="107" spans="1:5" ht="23.25">
      <c r="A107" s="30">
        <v>5.1</v>
      </c>
      <c r="B107" s="36" t="s">
        <v>43</v>
      </c>
      <c r="C107" s="28">
        <v>0.5794</v>
      </c>
      <c r="D107" s="7">
        <f>D102</f>
        <v>749.6</v>
      </c>
      <c r="E107" s="12">
        <f t="shared" si="2"/>
        <v>434.31824000000006</v>
      </c>
    </row>
    <row r="108" spans="1:5" ht="15">
      <c r="A108" s="30">
        <v>5.2</v>
      </c>
      <c r="B108" s="36" t="s">
        <v>115</v>
      </c>
      <c r="C108" s="28">
        <v>0.117</v>
      </c>
      <c r="D108" s="7">
        <f>D102</f>
        <v>749.6</v>
      </c>
      <c r="E108" s="12">
        <f t="shared" si="2"/>
        <v>87.70320000000001</v>
      </c>
    </row>
    <row r="109" spans="1:5" ht="15">
      <c r="A109" s="30">
        <v>5.3</v>
      </c>
      <c r="B109" s="36" t="s">
        <v>28</v>
      </c>
      <c r="C109" s="28">
        <v>0.1618</v>
      </c>
      <c r="D109" s="7">
        <f>D102</f>
        <v>749.6</v>
      </c>
      <c r="E109" s="12">
        <f t="shared" si="2"/>
        <v>121.28528</v>
      </c>
    </row>
    <row r="110" spans="1:5" ht="15">
      <c r="A110" s="30">
        <v>5.4</v>
      </c>
      <c r="B110" s="36" t="s">
        <v>29</v>
      </c>
      <c r="C110" s="28">
        <v>0.2857</v>
      </c>
      <c r="D110" s="7">
        <f>D103</f>
        <v>749.6</v>
      </c>
      <c r="E110" s="12">
        <f t="shared" si="2"/>
        <v>214.16072000000003</v>
      </c>
    </row>
    <row r="111" spans="1:5" ht="15">
      <c r="A111" s="31">
        <v>6</v>
      </c>
      <c r="B111" s="34" t="s">
        <v>44</v>
      </c>
      <c r="C111" s="27">
        <v>2.1347</v>
      </c>
      <c r="D111" s="7">
        <f>D101</f>
        <v>749.6</v>
      </c>
      <c r="E111" s="40">
        <f t="shared" si="2"/>
        <v>1600.17112</v>
      </c>
    </row>
    <row r="112" spans="1:5" ht="15">
      <c r="A112" s="35">
        <v>6.1</v>
      </c>
      <c r="B112" s="34" t="s">
        <v>117</v>
      </c>
      <c r="C112" s="27">
        <f>C119*9.85%</f>
        <v>1.1100949999999998</v>
      </c>
      <c r="D112" s="7">
        <f>D101</f>
        <v>749.6</v>
      </c>
      <c r="E112" s="40">
        <f t="shared" si="2"/>
        <v>832.1272119999999</v>
      </c>
    </row>
    <row r="113" spans="1:5" ht="15">
      <c r="A113" s="31">
        <v>7</v>
      </c>
      <c r="B113" s="34" t="s">
        <v>30</v>
      </c>
      <c r="C113" s="27">
        <v>0.009</v>
      </c>
      <c r="D113" s="7">
        <f>D101</f>
        <v>749.6</v>
      </c>
      <c r="E113" s="40">
        <f t="shared" si="2"/>
        <v>6.7463999999999995</v>
      </c>
    </row>
    <row r="114" spans="1:5" ht="15">
      <c r="A114" s="31">
        <v>8</v>
      </c>
      <c r="B114" s="34" t="s">
        <v>31</v>
      </c>
      <c r="C114" s="29">
        <f>C113+C111+C106+C98+C94+C81+C70</f>
        <v>11.0293694</v>
      </c>
      <c r="D114" s="7">
        <f>D102</f>
        <v>749.6</v>
      </c>
      <c r="E114" s="40">
        <f t="shared" si="2"/>
        <v>8267.615302240001</v>
      </c>
    </row>
    <row r="115" spans="1:5" ht="15">
      <c r="A115" s="38">
        <v>9</v>
      </c>
      <c r="B115" s="36" t="s">
        <v>32</v>
      </c>
      <c r="C115" s="28">
        <v>0.1152</v>
      </c>
      <c r="D115" s="7">
        <f>D103</f>
        <v>749.6</v>
      </c>
      <c r="E115" s="12">
        <f t="shared" si="2"/>
        <v>86.35392</v>
      </c>
    </row>
    <row r="116" spans="1:5" ht="15">
      <c r="A116" s="38">
        <v>10</v>
      </c>
      <c r="B116" s="36" t="s">
        <v>45</v>
      </c>
      <c r="C116" s="51">
        <v>0.1254</v>
      </c>
      <c r="D116" s="7">
        <f>D106</f>
        <v>749.6</v>
      </c>
      <c r="E116" s="12">
        <f>C116*D116+0.02</f>
        <v>94.01984</v>
      </c>
    </row>
    <row r="117" spans="1:5" ht="15">
      <c r="A117" s="31">
        <v>11</v>
      </c>
      <c r="B117" s="54" t="s">
        <v>33</v>
      </c>
      <c r="C117" s="27">
        <f>C114+C115+C116</f>
        <v>11.2699694</v>
      </c>
      <c r="D117" s="7">
        <f>D106</f>
        <v>749.6</v>
      </c>
      <c r="E117" s="40">
        <f>E114+E115+E116</f>
        <v>8447.989062240002</v>
      </c>
    </row>
    <row r="118" ht="15">
      <c r="C118" s="94"/>
    </row>
    <row r="119" ht="15">
      <c r="C119" s="91">
        <v>11.27</v>
      </c>
    </row>
    <row r="121" spans="2:5" ht="15">
      <c r="B121" t="s">
        <v>160</v>
      </c>
      <c r="E121" s="110" t="s">
        <v>161</v>
      </c>
    </row>
  </sheetData>
  <sheetProtection/>
  <mergeCells count="13">
    <mergeCell ref="A8:B8"/>
    <mergeCell ref="A9:B9"/>
    <mergeCell ref="C10:E10"/>
    <mergeCell ref="C69:E69"/>
    <mergeCell ref="A64:E64"/>
    <mergeCell ref="A66:B66"/>
    <mergeCell ref="A67:B67"/>
    <mergeCell ref="A68:B68"/>
    <mergeCell ref="A1:E1"/>
    <mergeCell ref="A3:E3"/>
    <mergeCell ref="A5:E5"/>
    <mergeCell ref="A7:B7"/>
    <mergeCell ref="A62:E62"/>
  </mergeCells>
  <hyperlinks>
    <hyperlink ref="A3:E3" location="ГЛАВНАЯ!A1" display="Вернуться на главную страницу к списку домов"/>
  </hyperlink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122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4.7109375" style="0" customWidth="1"/>
    <col min="3" max="3" width="17.140625" style="0" hidden="1" customWidth="1"/>
    <col min="4" max="4" width="15.421875" style="0" hidden="1" customWidth="1"/>
    <col min="5" max="5" width="28.421875" style="0" customWidth="1"/>
  </cols>
  <sheetData>
    <row r="1" spans="1:5" ht="36" customHeight="1" thickBot="1">
      <c r="A1" s="122" t="s">
        <v>140</v>
      </c>
      <c r="B1" s="123"/>
      <c r="C1" s="123"/>
      <c r="D1" s="123"/>
      <c r="E1" s="123"/>
    </row>
    <row r="3" spans="1:5" ht="15">
      <c r="A3" s="126" t="s">
        <v>86</v>
      </c>
      <c r="B3" s="126"/>
      <c r="C3" s="126"/>
      <c r="D3" s="126"/>
      <c r="E3" s="126"/>
    </row>
    <row r="5" spans="1:5" ht="15">
      <c r="A5" s="124" t="s">
        <v>100</v>
      </c>
      <c r="B5" s="124"/>
      <c r="C5" s="124"/>
      <c r="D5" s="124"/>
      <c r="E5" s="124"/>
    </row>
    <row r="7" spans="1:5" ht="15">
      <c r="A7" s="119" t="s">
        <v>1</v>
      </c>
      <c r="B7" s="119"/>
      <c r="C7" s="7"/>
      <c r="D7" s="7"/>
      <c r="E7" s="8">
        <v>2017</v>
      </c>
    </row>
    <row r="8" spans="1:5" ht="15">
      <c r="A8" s="119" t="s">
        <v>2</v>
      </c>
      <c r="B8" s="119"/>
      <c r="C8" s="7"/>
      <c r="D8" s="7"/>
      <c r="E8" s="8">
        <v>11.27</v>
      </c>
    </row>
    <row r="9" spans="1:5" ht="15">
      <c r="A9" s="127" t="s">
        <v>147</v>
      </c>
      <c r="B9" s="128"/>
      <c r="C9" s="7"/>
      <c r="D9" s="7"/>
      <c r="E9" s="13">
        <f>E7*E8</f>
        <v>22731.59</v>
      </c>
    </row>
    <row r="10" spans="1:5" ht="44.25" customHeight="1">
      <c r="A10" s="9" t="s">
        <v>35</v>
      </c>
      <c r="B10" s="10" t="s">
        <v>3</v>
      </c>
      <c r="C10" s="121" t="s">
        <v>34</v>
      </c>
      <c r="D10" s="121"/>
      <c r="E10" s="121"/>
    </row>
    <row r="11" spans="1:5" ht="23.25">
      <c r="A11" s="33">
        <v>1</v>
      </c>
      <c r="B11" s="34" t="s">
        <v>36</v>
      </c>
      <c r="C11" s="27">
        <f>SUM(C14:C21)</f>
        <v>2.3216834</v>
      </c>
      <c r="D11" s="7">
        <v>2017</v>
      </c>
      <c r="E11" s="40">
        <f>C11*D11</f>
        <v>4682.8354178</v>
      </c>
    </row>
    <row r="12" spans="1:5" ht="15">
      <c r="A12" s="45"/>
      <c r="B12" s="46" t="s">
        <v>4</v>
      </c>
      <c r="C12" s="47"/>
      <c r="D12" s="7">
        <f>E7</f>
        <v>2017</v>
      </c>
      <c r="E12" s="12"/>
    </row>
    <row r="13" spans="1:5" ht="15">
      <c r="A13" s="3">
        <v>1.1</v>
      </c>
      <c r="B13" s="4" t="s">
        <v>37</v>
      </c>
      <c r="C13" s="5">
        <f>C14+C15</f>
        <v>1.6717</v>
      </c>
      <c r="D13" s="7">
        <f>E7</f>
        <v>2017</v>
      </c>
      <c r="E13" s="12">
        <f aca="true" t="shared" si="0" ref="E13:E57">C13*D13</f>
        <v>3371.8188999999998</v>
      </c>
    </row>
    <row r="14" spans="1:5" ht="15">
      <c r="A14" s="2"/>
      <c r="B14" s="4" t="s">
        <v>5</v>
      </c>
      <c r="C14" s="6">
        <v>1.6717</v>
      </c>
      <c r="D14" s="7">
        <f>E7</f>
        <v>2017</v>
      </c>
      <c r="E14" s="12">
        <f t="shared" si="0"/>
        <v>3371.8188999999998</v>
      </c>
    </row>
    <row r="15" spans="1:5" ht="15">
      <c r="A15" s="2"/>
      <c r="B15" s="4" t="s">
        <v>6</v>
      </c>
      <c r="C15" s="6"/>
      <c r="D15" s="7">
        <f>E7</f>
        <v>2017</v>
      </c>
      <c r="E15" s="12"/>
    </row>
    <row r="16" spans="1:5" ht="15">
      <c r="A16" s="2">
        <v>1.2</v>
      </c>
      <c r="B16" s="4" t="s">
        <v>115</v>
      </c>
      <c r="C16" s="6">
        <f>(C14+C15)*0.202</f>
        <v>0.3376834</v>
      </c>
      <c r="D16" s="7">
        <f>E7</f>
        <v>2017</v>
      </c>
      <c r="E16" s="12">
        <f t="shared" si="0"/>
        <v>681.1074178</v>
      </c>
    </row>
    <row r="17" spans="1:5" ht="23.25">
      <c r="A17" s="2">
        <v>1.3</v>
      </c>
      <c r="B17" s="4" t="s">
        <v>134</v>
      </c>
      <c r="C17" s="6">
        <v>0.0143</v>
      </c>
      <c r="D17" s="7">
        <f>E7</f>
        <v>2017</v>
      </c>
      <c r="E17" s="12">
        <f t="shared" si="0"/>
        <v>28.8431</v>
      </c>
    </row>
    <row r="18" spans="1:5" ht="15">
      <c r="A18" s="2">
        <v>1.4</v>
      </c>
      <c r="B18" s="36" t="s">
        <v>7</v>
      </c>
      <c r="C18" s="28"/>
      <c r="D18" s="7">
        <f>E7</f>
        <v>2017</v>
      </c>
      <c r="E18" s="12"/>
    </row>
    <row r="19" spans="1:5" ht="15">
      <c r="A19" s="2">
        <v>1.5</v>
      </c>
      <c r="B19" s="36" t="s">
        <v>8</v>
      </c>
      <c r="C19" s="28">
        <v>0.0816</v>
      </c>
      <c r="D19" s="7">
        <f>E7</f>
        <v>2017</v>
      </c>
      <c r="E19" s="12">
        <f t="shared" si="0"/>
        <v>164.58720000000002</v>
      </c>
    </row>
    <row r="20" spans="1:5" ht="15">
      <c r="A20" s="2">
        <v>1.6</v>
      </c>
      <c r="B20" s="36" t="s">
        <v>135</v>
      </c>
      <c r="C20" s="28">
        <v>0.1164</v>
      </c>
      <c r="D20" s="7">
        <f>E7</f>
        <v>2017</v>
      </c>
      <c r="E20" s="12">
        <f t="shared" si="0"/>
        <v>234.77880000000002</v>
      </c>
    </row>
    <row r="21" spans="1:5" ht="15">
      <c r="A21" s="2">
        <v>1.7</v>
      </c>
      <c r="B21" s="36" t="s">
        <v>136</v>
      </c>
      <c r="C21" s="48">
        <v>0.1</v>
      </c>
      <c r="D21" s="7">
        <f>E7</f>
        <v>2017</v>
      </c>
      <c r="E21" s="12">
        <f t="shared" si="0"/>
        <v>201.70000000000002</v>
      </c>
    </row>
    <row r="22" spans="1:5" ht="15">
      <c r="A22" s="31">
        <v>2</v>
      </c>
      <c r="B22" s="34" t="s">
        <v>9</v>
      </c>
      <c r="C22" s="27">
        <f>SUM(C23:C35)</f>
        <v>2.1762</v>
      </c>
      <c r="D22" s="7">
        <f>E7</f>
        <v>2017</v>
      </c>
      <c r="E22" s="40">
        <f t="shared" si="0"/>
        <v>4389.3954</v>
      </c>
    </row>
    <row r="23" spans="1:5" ht="15">
      <c r="A23" s="30">
        <v>2.1</v>
      </c>
      <c r="B23" s="36" t="s">
        <v>10</v>
      </c>
      <c r="C23" s="28">
        <v>0.6191</v>
      </c>
      <c r="D23" s="7">
        <f>E7</f>
        <v>2017</v>
      </c>
      <c r="E23" s="12">
        <f t="shared" si="0"/>
        <v>1248.7247</v>
      </c>
    </row>
    <row r="24" spans="1:5" ht="15">
      <c r="A24" s="30">
        <v>2.2</v>
      </c>
      <c r="B24" s="36" t="s">
        <v>11</v>
      </c>
      <c r="C24" s="28">
        <v>0.2333</v>
      </c>
      <c r="D24" s="7">
        <f>E7</f>
        <v>2017</v>
      </c>
      <c r="E24" s="12">
        <f t="shared" si="0"/>
        <v>470.5661</v>
      </c>
    </row>
    <row r="25" spans="1:5" ht="15">
      <c r="A25" s="30">
        <v>2.3</v>
      </c>
      <c r="B25" s="36" t="s">
        <v>12</v>
      </c>
      <c r="C25" s="28">
        <v>0.6167</v>
      </c>
      <c r="D25" s="7">
        <f>E7</f>
        <v>2017</v>
      </c>
      <c r="E25" s="12">
        <f t="shared" si="0"/>
        <v>1243.8839</v>
      </c>
    </row>
    <row r="26" spans="1:5" ht="23.25">
      <c r="A26" s="30">
        <v>2.4</v>
      </c>
      <c r="B26" s="36" t="s">
        <v>38</v>
      </c>
      <c r="C26" s="28">
        <v>0.0334</v>
      </c>
      <c r="D26" s="7">
        <f>E7</f>
        <v>2017</v>
      </c>
      <c r="E26" s="12">
        <f t="shared" si="0"/>
        <v>67.3678</v>
      </c>
    </row>
    <row r="27" spans="1:5" ht="15">
      <c r="A27" s="30">
        <v>2.5</v>
      </c>
      <c r="B27" s="36" t="s">
        <v>13</v>
      </c>
      <c r="C27" s="28">
        <v>0.2607</v>
      </c>
      <c r="D27" s="7">
        <f>E7</f>
        <v>2017</v>
      </c>
      <c r="E27" s="12">
        <f t="shared" si="0"/>
        <v>525.8319</v>
      </c>
    </row>
    <row r="28" spans="1:5" ht="15">
      <c r="A28" s="30">
        <v>2.6</v>
      </c>
      <c r="B28" s="36" t="s">
        <v>39</v>
      </c>
      <c r="C28" s="28">
        <v>0.0834</v>
      </c>
      <c r="D28" s="11">
        <f>E7</f>
        <v>2017</v>
      </c>
      <c r="E28" s="12">
        <f t="shared" si="0"/>
        <v>168.2178</v>
      </c>
    </row>
    <row r="29" spans="1:5" ht="23.25">
      <c r="A29" s="30">
        <v>2.7</v>
      </c>
      <c r="B29" s="36" t="s">
        <v>14</v>
      </c>
      <c r="C29" s="28">
        <v>0.0092</v>
      </c>
      <c r="D29" s="7">
        <f>E7</f>
        <v>2017</v>
      </c>
      <c r="E29" s="12">
        <f t="shared" si="0"/>
        <v>18.5564</v>
      </c>
    </row>
    <row r="30" spans="1:5" ht="15">
      <c r="A30" s="30">
        <v>2.8</v>
      </c>
      <c r="B30" s="36" t="s">
        <v>137</v>
      </c>
      <c r="C30" s="28">
        <v>0.1347</v>
      </c>
      <c r="D30" s="7">
        <f>D29</f>
        <v>2017</v>
      </c>
      <c r="E30" s="12">
        <f t="shared" si="0"/>
        <v>271.68989999999997</v>
      </c>
    </row>
    <row r="31" spans="1:5" ht="15">
      <c r="A31" s="30">
        <v>2.9</v>
      </c>
      <c r="B31" s="36" t="s">
        <v>15</v>
      </c>
      <c r="C31" s="28">
        <v>0.0483</v>
      </c>
      <c r="D31" s="7">
        <f>D30</f>
        <v>2017</v>
      </c>
      <c r="E31" s="12">
        <f t="shared" si="0"/>
        <v>97.42110000000001</v>
      </c>
    </row>
    <row r="32" spans="1:5" ht="15">
      <c r="A32" s="37" t="s">
        <v>40</v>
      </c>
      <c r="B32" s="36" t="s">
        <v>16</v>
      </c>
      <c r="C32" s="28">
        <v>0.0144</v>
      </c>
      <c r="D32" s="7">
        <f>D30</f>
        <v>2017</v>
      </c>
      <c r="E32" s="12">
        <f t="shared" si="0"/>
        <v>29.0448</v>
      </c>
    </row>
    <row r="33" spans="1:5" ht="15">
      <c r="A33" s="30">
        <v>2.11</v>
      </c>
      <c r="B33" s="36" t="s">
        <v>17</v>
      </c>
      <c r="C33" s="28">
        <v>0.0542</v>
      </c>
      <c r="D33" s="7">
        <f>D30</f>
        <v>2017</v>
      </c>
      <c r="E33" s="12">
        <f t="shared" si="0"/>
        <v>109.3214</v>
      </c>
    </row>
    <row r="34" spans="1:5" ht="15">
      <c r="A34" s="30">
        <v>2.12</v>
      </c>
      <c r="B34" s="36" t="s">
        <v>18</v>
      </c>
      <c r="C34" s="28">
        <v>0.049</v>
      </c>
      <c r="D34" s="7">
        <f>D31</f>
        <v>2017</v>
      </c>
      <c r="E34" s="12">
        <f t="shared" si="0"/>
        <v>98.833</v>
      </c>
    </row>
    <row r="35" spans="1:5" ht="23.25">
      <c r="A35" s="30">
        <v>2.13</v>
      </c>
      <c r="B35" s="36" t="s">
        <v>138</v>
      </c>
      <c r="C35" s="28">
        <v>0.0198</v>
      </c>
      <c r="D35" s="7">
        <f>D34</f>
        <v>2017</v>
      </c>
      <c r="E35" s="12">
        <f t="shared" si="0"/>
        <v>39.936600000000006</v>
      </c>
    </row>
    <row r="36" spans="1:5" ht="23.25">
      <c r="A36" s="31">
        <v>3</v>
      </c>
      <c r="B36" s="34" t="s">
        <v>19</v>
      </c>
      <c r="C36" s="27">
        <f>SUM(C37:C39)</f>
        <v>0</v>
      </c>
      <c r="D36" s="7">
        <f>D34</f>
        <v>2017</v>
      </c>
      <c r="E36" s="40">
        <f t="shared" si="0"/>
        <v>0</v>
      </c>
    </row>
    <row r="37" spans="1:5" ht="15">
      <c r="A37" s="30">
        <v>3.1</v>
      </c>
      <c r="B37" s="36" t="s">
        <v>20</v>
      </c>
      <c r="C37" s="28"/>
      <c r="D37" s="7">
        <f>D34</f>
        <v>2017</v>
      </c>
      <c r="E37" s="12"/>
    </row>
    <row r="38" spans="1:5" ht="15">
      <c r="A38" s="30">
        <v>3.2</v>
      </c>
      <c r="B38" s="36" t="s">
        <v>21</v>
      </c>
      <c r="C38" s="28"/>
      <c r="D38" s="7">
        <f>D35</f>
        <v>2017</v>
      </c>
      <c r="E38" s="12"/>
    </row>
    <row r="39" spans="1:5" ht="15">
      <c r="A39" s="30">
        <v>3.3</v>
      </c>
      <c r="B39" s="36" t="s">
        <v>22</v>
      </c>
      <c r="C39" s="28"/>
      <c r="D39" s="7">
        <f>D38</f>
        <v>2017</v>
      </c>
      <c r="E39" s="12"/>
    </row>
    <row r="40" spans="1:5" ht="23.25">
      <c r="A40" s="31">
        <v>4</v>
      </c>
      <c r="B40" s="34" t="s">
        <v>23</v>
      </c>
      <c r="C40" s="27">
        <f>SUM(C41:C47)</f>
        <v>2.8262796199999998</v>
      </c>
      <c r="D40" s="7">
        <f>D39</f>
        <v>2017</v>
      </c>
      <c r="E40" s="40">
        <f t="shared" si="0"/>
        <v>5700.60599354</v>
      </c>
    </row>
    <row r="41" spans="1:5" ht="23.25">
      <c r="A41" s="30">
        <v>4.1</v>
      </c>
      <c r="B41" s="36" t="s">
        <v>41</v>
      </c>
      <c r="C41" s="28">
        <v>1.8294</v>
      </c>
      <c r="D41" s="7">
        <f>D39</f>
        <v>2017</v>
      </c>
      <c r="E41" s="12">
        <f t="shared" si="0"/>
        <v>3689.8997999999997</v>
      </c>
    </row>
    <row r="42" spans="1:5" ht="15">
      <c r="A42" s="30">
        <v>4.2</v>
      </c>
      <c r="B42" s="36" t="s">
        <v>115</v>
      </c>
      <c r="C42" s="28">
        <f>C41*0.202</f>
        <v>0.3695388</v>
      </c>
      <c r="D42" s="7">
        <f>D39</f>
        <v>2017</v>
      </c>
      <c r="E42" s="12">
        <f t="shared" si="0"/>
        <v>745.3597596</v>
      </c>
    </row>
    <row r="43" spans="1:5" ht="15">
      <c r="A43" s="30">
        <v>4.3</v>
      </c>
      <c r="B43" s="36" t="s">
        <v>24</v>
      </c>
      <c r="C43" s="28">
        <f>(C41+C42)*0.15</f>
        <v>0.32984082</v>
      </c>
      <c r="D43" s="7">
        <f>D39</f>
        <v>2017</v>
      </c>
      <c r="E43" s="12">
        <f t="shared" si="0"/>
        <v>665.28893394</v>
      </c>
    </row>
    <row r="44" spans="1:5" ht="15">
      <c r="A44" s="30">
        <v>4.4</v>
      </c>
      <c r="B44" s="36" t="s">
        <v>139</v>
      </c>
      <c r="C44" s="28">
        <v>0.0157</v>
      </c>
      <c r="D44" s="7">
        <f>D41</f>
        <v>2017</v>
      </c>
      <c r="E44" s="12">
        <f t="shared" si="0"/>
        <v>31.6669</v>
      </c>
    </row>
    <row r="45" spans="1:5" ht="15">
      <c r="A45" s="30">
        <v>4.5</v>
      </c>
      <c r="B45" s="36" t="s">
        <v>25</v>
      </c>
      <c r="C45" s="28">
        <v>0.0036000000000000003</v>
      </c>
      <c r="D45" s="7">
        <f>D43</f>
        <v>2017</v>
      </c>
      <c r="E45" s="12">
        <f t="shared" si="0"/>
        <v>7.2612000000000005</v>
      </c>
    </row>
    <row r="46" spans="1:5" ht="15">
      <c r="A46" s="30">
        <v>4.6</v>
      </c>
      <c r="B46" s="36" t="s">
        <v>26</v>
      </c>
      <c r="C46" s="28">
        <v>0.083</v>
      </c>
      <c r="D46" s="7">
        <f>D43</f>
        <v>2017</v>
      </c>
      <c r="E46" s="12">
        <f t="shared" si="0"/>
        <v>167.411</v>
      </c>
    </row>
    <row r="47" spans="1:5" ht="15">
      <c r="A47" s="30">
        <v>4.7</v>
      </c>
      <c r="B47" s="36" t="s">
        <v>42</v>
      </c>
      <c r="C47" s="28">
        <v>0.1952</v>
      </c>
      <c r="D47" s="7">
        <f>D43</f>
        <v>2017</v>
      </c>
      <c r="E47" s="12">
        <f t="shared" si="0"/>
        <v>393.71840000000003</v>
      </c>
    </row>
    <row r="48" spans="1:5" ht="15">
      <c r="A48" s="31">
        <v>5</v>
      </c>
      <c r="B48" s="34" t="s">
        <v>27</v>
      </c>
      <c r="C48" s="27">
        <f>SUM(C49:C52)</f>
        <v>1.1244524</v>
      </c>
      <c r="D48" s="7">
        <f>D43</f>
        <v>2017</v>
      </c>
      <c r="E48" s="40">
        <f t="shared" si="0"/>
        <v>2268.0204908</v>
      </c>
    </row>
    <row r="49" spans="1:5" ht="23.25">
      <c r="A49" s="30">
        <v>5.1</v>
      </c>
      <c r="B49" s="36" t="s">
        <v>43</v>
      </c>
      <c r="C49" s="28">
        <v>0.5562</v>
      </c>
      <c r="D49" s="7">
        <f>D44</f>
        <v>2017</v>
      </c>
      <c r="E49" s="12">
        <f t="shared" si="0"/>
        <v>1121.8554000000001</v>
      </c>
    </row>
    <row r="50" spans="1:5" ht="15">
      <c r="A50" s="30">
        <v>5.2</v>
      </c>
      <c r="B50" s="36" t="s">
        <v>115</v>
      </c>
      <c r="C50" s="28">
        <f>C49*0.202</f>
        <v>0.11235240000000002</v>
      </c>
      <c r="D50" s="7">
        <f>D44</f>
        <v>2017</v>
      </c>
      <c r="E50" s="12">
        <f t="shared" si="0"/>
        <v>226.61479080000004</v>
      </c>
    </row>
    <row r="51" spans="1:5" ht="15">
      <c r="A51" s="30">
        <v>5.3</v>
      </c>
      <c r="B51" s="36" t="s">
        <v>28</v>
      </c>
      <c r="C51" s="28">
        <v>0.1815</v>
      </c>
      <c r="D51" s="7">
        <f>D44</f>
        <v>2017</v>
      </c>
      <c r="E51" s="12">
        <f t="shared" si="0"/>
        <v>366.08549999999997</v>
      </c>
    </row>
    <row r="52" spans="1:5" ht="15">
      <c r="A52" s="30">
        <v>5.4</v>
      </c>
      <c r="B52" s="36" t="s">
        <v>29</v>
      </c>
      <c r="C52" s="28">
        <v>0.2744</v>
      </c>
      <c r="D52" s="7">
        <f>D45</f>
        <v>2017</v>
      </c>
      <c r="E52" s="12">
        <f t="shared" si="0"/>
        <v>553.4648</v>
      </c>
    </row>
    <row r="53" spans="1:5" ht="15">
      <c r="A53" s="31">
        <v>6</v>
      </c>
      <c r="B53" s="34" t="s">
        <v>44</v>
      </c>
      <c r="C53" s="27">
        <f>C61*18.5%</f>
        <v>2.08495</v>
      </c>
      <c r="D53" s="7">
        <f>D43</f>
        <v>2017</v>
      </c>
      <c r="E53" s="40">
        <f t="shared" si="0"/>
        <v>4205.34415</v>
      </c>
    </row>
    <row r="54" spans="1:5" ht="15">
      <c r="A54" s="35">
        <v>6.1</v>
      </c>
      <c r="B54" s="34" t="s">
        <v>117</v>
      </c>
      <c r="C54" s="27">
        <f>C61*9.85%</f>
        <v>1.1100949999999998</v>
      </c>
      <c r="D54" s="7">
        <f>D43</f>
        <v>2017</v>
      </c>
      <c r="E54" s="40">
        <f t="shared" si="0"/>
        <v>2239.0616149999996</v>
      </c>
    </row>
    <row r="55" spans="1:5" ht="15">
      <c r="A55" s="31">
        <v>7</v>
      </c>
      <c r="B55" s="34" t="s">
        <v>30</v>
      </c>
      <c r="C55" s="27">
        <v>0.009</v>
      </c>
      <c r="D55" s="7">
        <f>D43</f>
        <v>2017</v>
      </c>
      <c r="E55" s="40">
        <f t="shared" si="0"/>
        <v>18.153</v>
      </c>
    </row>
    <row r="56" spans="1:5" ht="15">
      <c r="A56" s="31">
        <v>8</v>
      </c>
      <c r="B56" s="34" t="s">
        <v>31</v>
      </c>
      <c r="C56" s="29">
        <f>C55+C53+C48+C40+C36+C22+C11</f>
        <v>10.542565419999999</v>
      </c>
      <c r="D56" s="7">
        <f>D44</f>
        <v>2017</v>
      </c>
      <c r="E56" s="40">
        <f t="shared" si="0"/>
        <v>21264.354452139996</v>
      </c>
    </row>
    <row r="57" spans="1:5" ht="15">
      <c r="A57" s="38">
        <v>9</v>
      </c>
      <c r="B57" s="36" t="s">
        <v>32</v>
      </c>
      <c r="C57" s="28">
        <v>0.6326</v>
      </c>
      <c r="D57" s="7">
        <f>D45</f>
        <v>2017</v>
      </c>
      <c r="E57" s="12">
        <f t="shared" si="0"/>
        <v>1275.9542000000001</v>
      </c>
    </row>
    <row r="58" spans="1:5" ht="15">
      <c r="A58" s="38">
        <v>10</v>
      </c>
      <c r="B58" s="36" t="s">
        <v>45</v>
      </c>
      <c r="C58" s="28">
        <v>0.0948</v>
      </c>
      <c r="D58" s="7">
        <f>D48</f>
        <v>2017</v>
      </c>
      <c r="E58" s="12">
        <f>C58*D58+0.07</f>
        <v>191.2816</v>
      </c>
    </row>
    <row r="59" spans="1:5" ht="15">
      <c r="A59" s="31">
        <v>11</v>
      </c>
      <c r="B59" s="54" t="s">
        <v>33</v>
      </c>
      <c r="C59" s="27">
        <f>C56+C57+C58</f>
        <v>11.269965419999998</v>
      </c>
      <c r="D59" s="7">
        <f>D48</f>
        <v>2017</v>
      </c>
      <c r="E59" s="40">
        <f>E56+E57+E58</f>
        <v>22731.590252139995</v>
      </c>
    </row>
    <row r="60" ht="15">
      <c r="C60" s="58"/>
    </row>
    <row r="61" ht="15">
      <c r="C61" s="59">
        <v>11.27</v>
      </c>
    </row>
    <row r="63" spans="1:5" ht="32.25" customHeight="1" thickBot="1">
      <c r="A63" s="122" t="s">
        <v>140</v>
      </c>
      <c r="B63" s="123"/>
      <c r="C63" s="123"/>
      <c r="D63" s="123"/>
      <c r="E63" s="123"/>
    </row>
    <row r="65" spans="1:5" ht="15">
      <c r="A65" s="124" t="s">
        <v>100</v>
      </c>
      <c r="B65" s="124"/>
      <c r="C65" s="124"/>
      <c r="D65" s="124"/>
      <c r="E65" s="124"/>
    </row>
    <row r="67" spans="1:5" ht="15">
      <c r="A67" s="119" t="s">
        <v>1</v>
      </c>
      <c r="B67" s="119"/>
      <c r="C67" s="7"/>
      <c r="D67" s="7"/>
      <c r="E67" s="8">
        <v>2017</v>
      </c>
    </row>
    <row r="68" spans="1:5" ht="15">
      <c r="A68" s="119" t="s">
        <v>2</v>
      </c>
      <c r="B68" s="119"/>
      <c r="C68" s="7"/>
      <c r="D68" s="7"/>
      <c r="E68" s="8">
        <v>11.27</v>
      </c>
    </row>
    <row r="69" spans="1:5" ht="15">
      <c r="A69" s="127" t="s">
        <v>148</v>
      </c>
      <c r="B69" s="128"/>
      <c r="C69" s="7"/>
      <c r="D69" s="7"/>
      <c r="E69" s="13">
        <f>E67*E68</f>
        <v>22731.59</v>
      </c>
    </row>
    <row r="70" spans="1:5" ht="34.5" customHeight="1">
      <c r="A70" s="9" t="s">
        <v>35</v>
      </c>
      <c r="B70" s="10" t="s">
        <v>3</v>
      </c>
      <c r="C70" s="121" t="s">
        <v>34</v>
      </c>
      <c r="D70" s="121"/>
      <c r="E70" s="121"/>
    </row>
    <row r="71" spans="1:5" ht="23.25">
      <c r="A71" s="33">
        <v>1</v>
      </c>
      <c r="B71" s="34" t="s">
        <v>36</v>
      </c>
      <c r="C71" s="27">
        <f>SUM(C74:C81)</f>
        <v>2.8056694</v>
      </c>
      <c r="D71" s="7">
        <v>2017</v>
      </c>
      <c r="E71" s="40">
        <f>C71*D71</f>
        <v>5659.0351798</v>
      </c>
    </row>
    <row r="72" spans="1:5" ht="15">
      <c r="A72" s="45"/>
      <c r="B72" s="46" t="s">
        <v>4</v>
      </c>
      <c r="C72" s="47"/>
      <c r="D72" s="7">
        <f>E67</f>
        <v>2017</v>
      </c>
      <c r="E72" s="12"/>
    </row>
    <row r="73" spans="1:5" ht="15">
      <c r="A73" s="3">
        <v>1.1</v>
      </c>
      <c r="B73" s="4" t="s">
        <v>37</v>
      </c>
      <c r="C73" s="5">
        <f>C74+C75</f>
        <v>2.0647</v>
      </c>
      <c r="D73" s="7">
        <f>E67</f>
        <v>2017</v>
      </c>
      <c r="E73" s="12">
        <f>C73*D73</f>
        <v>4164.499900000001</v>
      </c>
    </row>
    <row r="74" spans="1:5" ht="15">
      <c r="A74" s="2"/>
      <c r="B74" s="4" t="s">
        <v>5</v>
      </c>
      <c r="C74" s="6">
        <v>2.0647</v>
      </c>
      <c r="D74" s="7">
        <f>E67</f>
        <v>2017</v>
      </c>
      <c r="E74" s="12">
        <f>C74*D74</f>
        <v>4164.499900000001</v>
      </c>
    </row>
    <row r="75" spans="1:5" ht="15">
      <c r="A75" s="2"/>
      <c r="B75" s="4" t="s">
        <v>6</v>
      </c>
      <c r="C75" s="6"/>
      <c r="D75" s="7">
        <f>E67</f>
        <v>2017</v>
      </c>
      <c r="E75" s="12"/>
    </row>
    <row r="76" spans="1:5" ht="15">
      <c r="A76" s="2">
        <v>1.2</v>
      </c>
      <c r="B76" s="4" t="s">
        <v>115</v>
      </c>
      <c r="C76" s="6">
        <f>(C74+C75)*0.202</f>
        <v>0.4170694000000001</v>
      </c>
      <c r="D76" s="7">
        <f>E67</f>
        <v>2017</v>
      </c>
      <c r="E76" s="12">
        <f>C76*D76</f>
        <v>841.2289798000002</v>
      </c>
    </row>
    <row r="77" spans="1:5" ht="23.25">
      <c r="A77" s="2">
        <v>1.3</v>
      </c>
      <c r="B77" s="4" t="s">
        <v>134</v>
      </c>
      <c r="C77" s="6">
        <v>0.0302</v>
      </c>
      <c r="D77" s="7">
        <f>E67</f>
        <v>2017</v>
      </c>
      <c r="E77" s="12">
        <f>C77*D77</f>
        <v>60.9134</v>
      </c>
    </row>
    <row r="78" spans="1:5" ht="15">
      <c r="A78" s="2">
        <v>1.4</v>
      </c>
      <c r="B78" s="36" t="s">
        <v>7</v>
      </c>
      <c r="C78" s="28"/>
      <c r="D78" s="7">
        <f>E67</f>
        <v>2017</v>
      </c>
      <c r="E78" s="12"/>
    </row>
    <row r="79" spans="1:5" ht="15">
      <c r="A79" s="2">
        <v>1.5</v>
      </c>
      <c r="B79" s="36" t="s">
        <v>8</v>
      </c>
      <c r="C79" s="28">
        <v>0.0821</v>
      </c>
      <c r="D79" s="7">
        <f>E67</f>
        <v>2017</v>
      </c>
      <c r="E79" s="12">
        <f aca="true" t="shared" si="1" ref="E79:E95">C79*D79</f>
        <v>165.59570000000002</v>
      </c>
    </row>
    <row r="80" spans="1:5" ht="15">
      <c r="A80" s="2">
        <v>1.6</v>
      </c>
      <c r="B80" s="36" t="s">
        <v>135</v>
      </c>
      <c r="C80" s="28">
        <v>0.1846</v>
      </c>
      <c r="D80" s="7">
        <f>E67</f>
        <v>2017</v>
      </c>
      <c r="E80" s="12">
        <f t="shared" si="1"/>
        <v>372.3382</v>
      </c>
    </row>
    <row r="81" spans="1:5" ht="15">
      <c r="A81" s="2">
        <v>1.7</v>
      </c>
      <c r="B81" s="36" t="s">
        <v>136</v>
      </c>
      <c r="C81" s="48">
        <v>0.027</v>
      </c>
      <c r="D81" s="7">
        <f>E67</f>
        <v>2017</v>
      </c>
      <c r="E81" s="12">
        <f t="shared" si="1"/>
        <v>54.458999999999996</v>
      </c>
    </row>
    <row r="82" spans="1:5" ht="15">
      <c r="A82" s="31">
        <v>2</v>
      </c>
      <c r="B82" s="34" t="s">
        <v>9</v>
      </c>
      <c r="C82" s="27">
        <f>SUM(C83:C94)</f>
        <v>1.9616</v>
      </c>
      <c r="D82" s="7">
        <f>E67</f>
        <v>2017</v>
      </c>
      <c r="E82" s="40">
        <f t="shared" si="1"/>
        <v>3956.5472</v>
      </c>
    </row>
    <row r="83" spans="1:5" ht="15">
      <c r="A83" s="30">
        <v>2.1</v>
      </c>
      <c r="B83" s="36" t="s">
        <v>10</v>
      </c>
      <c r="C83" s="28">
        <v>0.7985</v>
      </c>
      <c r="D83" s="7">
        <f>E67</f>
        <v>2017</v>
      </c>
      <c r="E83" s="12">
        <f t="shared" si="1"/>
        <v>1610.5745</v>
      </c>
    </row>
    <row r="84" spans="1:5" ht="15">
      <c r="A84" s="30">
        <v>2.2</v>
      </c>
      <c r="B84" s="36" t="s">
        <v>11</v>
      </c>
      <c r="C84" s="28">
        <v>0.3804</v>
      </c>
      <c r="D84" s="7">
        <f>E67</f>
        <v>2017</v>
      </c>
      <c r="E84" s="12">
        <f t="shared" si="1"/>
        <v>767.2668</v>
      </c>
    </row>
    <row r="85" spans="1:5" ht="23.25">
      <c r="A85" s="30">
        <v>2.3</v>
      </c>
      <c r="B85" s="36" t="s">
        <v>38</v>
      </c>
      <c r="C85" s="28">
        <v>0.0213</v>
      </c>
      <c r="D85" s="7">
        <f>E67</f>
        <v>2017</v>
      </c>
      <c r="E85" s="12">
        <f t="shared" si="1"/>
        <v>42.9621</v>
      </c>
    </row>
    <row r="86" spans="1:5" ht="15">
      <c r="A86" s="30">
        <v>2.4</v>
      </c>
      <c r="B86" s="36" t="s">
        <v>13</v>
      </c>
      <c r="C86" s="28">
        <v>0.28</v>
      </c>
      <c r="D86" s="7">
        <f>E67</f>
        <v>2017</v>
      </c>
      <c r="E86" s="12">
        <f t="shared" si="1"/>
        <v>564.7600000000001</v>
      </c>
    </row>
    <row r="87" spans="1:5" ht="15">
      <c r="A87" s="30">
        <v>2.5</v>
      </c>
      <c r="B87" s="36" t="s">
        <v>39</v>
      </c>
      <c r="C87" s="28">
        <v>0.1254</v>
      </c>
      <c r="D87" s="11">
        <f>E67</f>
        <v>2017</v>
      </c>
      <c r="E87" s="12">
        <f t="shared" si="1"/>
        <v>252.9318</v>
      </c>
    </row>
    <row r="88" spans="1:5" ht="23.25">
      <c r="A88" s="30">
        <v>2.6</v>
      </c>
      <c r="B88" s="36" t="s">
        <v>14</v>
      </c>
      <c r="C88" s="28">
        <v>0.009</v>
      </c>
      <c r="D88" s="7">
        <f>E67</f>
        <v>2017</v>
      </c>
      <c r="E88" s="12">
        <f t="shared" si="1"/>
        <v>18.153</v>
      </c>
    </row>
    <row r="89" spans="1:5" ht="15">
      <c r="A89" s="30">
        <v>2.7</v>
      </c>
      <c r="B89" s="36" t="s">
        <v>137</v>
      </c>
      <c r="C89" s="28">
        <v>0.1996</v>
      </c>
      <c r="D89" s="7">
        <f>D88</f>
        <v>2017</v>
      </c>
      <c r="E89" s="12">
        <f t="shared" si="1"/>
        <v>402.5932</v>
      </c>
    </row>
    <row r="90" spans="1:5" ht="15">
      <c r="A90" s="30">
        <v>2.8</v>
      </c>
      <c r="B90" s="36" t="s">
        <v>15</v>
      </c>
      <c r="C90" s="28">
        <v>0.038</v>
      </c>
      <c r="D90" s="7">
        <f>D89</f>
        <v>2017</v>
      </c>
      <c r="E90" s="12">
        <f t="shared" si="1"/>
        <v>76.646</v>
      </c>
    </row>
    <row r="91" spans="1:5" ht="15">
      <c r="A91" s="37" t="s">
        <v>150</v>
      </c>
      <c r="B91" s="36" t="s">
        <v>16</v>
      </c>
      <c r="C91" s="28">
        <v>0.0144</v>
      </c>
      <c r="D91" s="7">
        <f>D89</f>
        <v>2017</v>
      </c>
      <c r="E91" s="12">
        <f t="shared" si="1"/>
        <v>29.0448</v>
      </c>
    </row>
    <row r="92" spans="1:5" ht="15">
      <c r="A92" s="89">
        <v>2.1</v>
      </c>
      <c r="B92" s="36" t="s">
        <v>17</v>
      </c>
      <c r="C92" s="28">
        <v>0.0262</v>
      </c>
      <c r="D92" s="7">
        <f>D89</f>
        <v>2017</v>
      </c>
      <c r="E92" s="12">
        <f t="shared" si="1"/>
        <v>52.845400000000005</v>
      </c>
    </row>
    <row r="93" spans="1:5" ht="15">
      <c r="A93" s="30">
        <v>2.11</v>
      </c>
      <c r="B93" s="36" t="s">
        <v>18</v>
      </c>
      <c r="C93" s="28">
        <v>0.049</v>
      </c>
      <c r="D93" s="7">
        <f>D90</f>
        <v>2017</v>
      </c>
      <c r="E93" s="12">
        <f t="shared" si="1"/>
        <v>98.833</v>
      </c>
    </row>
    <row r="94" spans="1:5" ht="23.25">
      <c r="A94" s="30">
        <v>2.12</v>
      </c>
      <c r="B94" s="36" t="s">
        <v>138</v>
      </c>
      <c r="C94" s="28">
        <v>0.0198</v>
      </c>
      <c r="D94" s="7">
        <f>D93</f>
        <v>2017</v>
      </c>
      <c r="E94" s="12">
        <f t="shared" si="1"/>
        <v>39.936600000000006</v>
      </c>
    </row>
    <row r="95" spans="1:5" ht="23.25">
      <c r="A95" s="31">
        <v>3</v>
      </c>
      <c r="B95" s="34" t="s">
        <v>19</v>
      </c>
      <c r="C95" s="27">
        <f>SUM(C96:C98)</f>
        <v>0</v>
      </c>
      <c r="D95" s="7">
        <f>D93</f>
        <v>2017</v>
      </c>
      <c r="E95" s="40">
        <f t="shared" si="1"/>
        <v>0</v>
      </c>
    </row>
    <row r="96" spans="1:5" ht="15">
      <c r="A96" s="30">
        <v>3.1</v>
      </c>
      <c r="B96" s="36" t="s">
        <v>20</v>
      </c>
      <c r="C96" s="28"/>
      <c r="D96" s="7">
        <f>D93</f>
        <v>2017</v>
      </c>
      <c r="E96" s="12"/>
    </row>
    <row r="97" spans="1:5" ht="15">
      <c r="A97" s="30">
        <v>3.2</v>
      </c>
      <c r="B97" s="36" t="s">
        <v>21</v>
      </c>
      <c r="C97" s="28"/>
      <c r="D97" s="7">
        <f>D94</f>
        <v>2017</v>
      </c>
      <c r="E97" s="12"/>
    </row>
    <row r="98" spans="1:5" ht="15">
      <c r="A98" s="30">
        <v>3.3</v>
      </c>
      <c r="B98" s="36" t="s">
        <v>22</v>
      </c>
      <c r="C98" s="28"/>
      <c r="D98" s="7">
        <f>D97</f>
        <v>2017</v>
      </c>
      <c r="E98" s="12"/>
    </row>
    <row r="99" spans="1:5" ht="23.25">
      <c r="A99" s="31">
        <v>4</v>
      </c>
      <c r="B99" s="34" t="s">
        <v>23</v>
      </c>
      <c r="C99" s="27">
        <f>SUM(C100:C106)</f>
        <v>2.9745</v>
      </c>
      <c r="D99" s="7">
        <f>D98</f>
        <v>2017</v>
      </c>
      <c r="E99" s="40">
        <f aca="true" t="shared" si="2" ref="E99:E116">C99*D99</f>
        <v>5999.5665</v>
      </c>
    </row>
    <row r="100" spans="1:5" ht="23.25">
      <c r="A100" s="30">
        <v>4.1</v>
      </c>
      <c r="B100" s="36" t="s">
        <v>41</v>
      </c>
      <c r="C100" s="28">
        <v>1.9848</v>
      </c>
      <c r="D100" s="7">
        <f>D98</f>
        <v>2017</v>
      </c>
      <c r="E100" s="12">
        <f t="shared" si="2"/>
        <v>4003.3415999999997</v>
      </c>
    </row>
    <row r="101" spans="1:5" ht="15">
      <c r="A101" s="30">
        <v>4.2</v>
      </c>
      <c r="B101" s="36" t="s">
        <v>115</v>
      </c>
      <c r="C101" s="28">
        <v>0.4009</v>
      </c>
      <c r="D101" s="7">
        <f>D98</f>
        <v>2017</v>
      </c>
      <c r="E101" s="12">
        <f t="shared" si="2"/>
        <v>808.6152999999999</v>
      </c>
    </row>
    <row r="102" spans="1:5" ht="15">
      <c r="A102" s="30">
        <v>4.3</v>
      </c>
      <c r="B102" s="36" t="s">
        <v>24</v>
      </c>
      <c r="C102" s="28">
        <v>0.2753</v>
      </c>
      <c r="D102" s="7">
        <f>D98</f>
        <v>2017</v>
      </c>
      <c r="E102" s="12">
        <f t="shared" si="2"/>
        <v>555.2801</v>
      </c>
    </row>
    <row r="103" spans="1:5" ht="15">
      <c r="A103" s="30">
        <v>4.4</v>
      </c>
      <c r="B103" s="36" t="s">
        <v>139</v>
      </c>
      <c r="C103" s="28">
        <v>0.0383</v>
      </c>
      <c r="D103" s="7">
        <f>D100</f>
        <v>2017</v>
      </c>
      <c r="E103" s="12">
        <f t="shared" si="2"/>
        <v>77.25110000000001</v>
      </c>
    </row>
    <row r="104" spans="1:5" ht="15">
      <c r="A104" s="30">
        <v>4.5</v>
      </c>
      <c r="B104" s="36" t="s">
        <v>25</v>
      </c>
      <c r="C104" s="28">
        <v>0.0012</v>
      </c>
      <c r="D104" s="7">
        <f>D102</f>
        <v>2017</v>
      </c>
      <c r="E104" s="12">
        <f t="shared" si="2"/>
        <v>2.4204</v>
      </c>
    </row>
    <row r="105" spans="1:5" ht="15">
      <c r="A105" s="30">
        <v>4.6</v>
      </c>
      <c r="B105" s="36" t="s">
        <v>26</v>
      </c>
      <c r="C105" s="28">
        <v>0.0819</v>
      </c>
      <c r="D105" s="7">
        <f>D102</f>
        <v>2017</v>
      </c>
      <c r="E105" s="12">
        <f t="shared" si="2"/>
        <v>165.1923</v>
      </c>
    </row>
    <row r="106" spans="1:5" ht="15">
      <c r="A106" s="30">
        <v>4.7</v>
      </c>
      <c r="B106" s="36" t="s">
        <v>42</v>
      </c>
      <c r="C106" s="28">
        <v>0.1921</v>
      </c>
      <c r="D106" s="7">
        <f>D102</f>
        <v>2017</v>
      </c>
      <c r="E106" s="12">
        <f t="shared" si="2"/>
        <v>387.46569999999997</v>
      </c>
    </row>
    <row r="107" spans="1:5" ht="15">
      <c r="A107" s="31">
        <v>5</v>
      </c>
      <c r="B107" s="34" t="s">
        <v>27</v>
      </c>
      <c r="C107" s="27">
        <f>SUM(C108:C111)</f>
        <v>1.1439000000000001</v>
      </c>
      <c r="D107" s="7">
        <f>D102</f>
        <v>2017</v>
      </c>
      <c r="E107" s="40">
        <f t="shared" si="2"/>
        <v>2307.2463000000002</v>
      </c>
    </row>
    <row r="108" spans="1:5" ht="23.25">
      <c r="A108" s="30">
        <v>5.1</v>
      </c>
      <c r="B108" s="36" t="s">
        <v>43</v>
      </c>
      <c r="C108" s="28">
        <v>0.5794</v>
      </c>
      <c r="D108" s="7">
        <f>D103</f>
        <v>2017</v>
      </c>
      <c r="E108" s="12">
        <f t="shared" si="2"/>
        <v>1168.6498000000001</v>
      </c>
    </row>
    <row r="109" spans="1:5" ht="15">
      <c r="A109" s="30">
        <v>5.2</v>
      </c>
      <c r="B109" s="36" t="s">
        <v>115</v>
      </c>
      <c r="C109" s="28">
        <v>0.117</v>
      </c>
      <c r="D109" s="7">
        <f>D103</f>
        <v>2017</v>
      </c>
      <c r="E109" s="12">
        <f t="shared" si="2"/>
        <v>235.989</v>
      </c>
    </row>
    <row r="110" spans="1:5" ht="15">
      <c r="A110" s="30">
        <v>5.3</v>
      </c>
      <c r="B110" s="36" t="s">
        <v>28</v>
      </c>
      <c r="C110" s="28">
        <v>0.1618</v>
      </c>
      <c r="D110" s="7">
        <f>D103</f>
        <v>2017</v>
      </c>
      <c r="E110" s="12">
        <f t="shared" si="2"/>
        <v>326.3506</v>
      </c>
    </row>
    <row r="111" spans="1:5" ht="15">
      <c r="A111" s="30">
        <v>5.4</v>
      </c>
      <c r="B111" s="36" t="s">
        <v>29</v>
      </c>
      <c r="C111" s="28">
        <v>0.2857</v>
      </c>
      <c r="D111" s="7">
        <f>D104</f>
        <v>2017</v>
      </c>
      <c r="E111" s="12">
        <f t="shared" si="2"/>
        <v>576.2569</v>
      </c>
    </row>
    <row r="112" spans="1:5" ht="15">
      <c r="A112" s="31">
        <v>6</v>
      </c>
      <c r="B112" s="34" t="s">
        <v>44</v>
      </c>
      <c r="C112" s="27">
        <v>2.1347</v>
      </c>
      <c r="D112" s="7">
        <f>D102</f>
        <v>2017</v>
      </c>
      <c r="E112" s="40">
        <f t="shared" si="2"/>
        <v>4305.6899</v>
      </c>
    </row>
    <row r="113" spans="1:5" ht="15">
      <c r="A113" s="35">
        <v>6.1</v>
      </c>
      <c r="B113" s="34" t="s">
        <v>117</v>
      </c>
      <c r="C113" s="27">
        <f>C120*9.85%</f>
        <v>1.1100949999999998</v>
      </c>
      <c r="D113" s="7">
        <f>D102</f>
        <v>2017</v>
      </c>
      <c r="E113" s="40">
        <f t="shared" si="2"/>
        <v>2239.0616149999996</v>
      </c>
    </row>
    <row r="114" spans="1:5" ht="15">
      <c r="A114" s="31">
        <v>7</v>
      </c>
      <c r="B114" s="34" t="s">
        <v>30</v>
      </c>
      <c r="C114" s="27">
        <v>0.009</v>
      </c>
      <c r="D114" s="7">
        <f>D102</f>
        <v>2017</v>
      </c>
      <c r="E114" s="40">
        <f t="shared" si="2"/>
        <v>18.153</v>
      </c>
    </row>
    <row r="115" spans="1:5" ht="15">
      <c r="A115" s="31">
        <v>8</v>
      </c>
      <c r="B115" s="34" t="s">
        <v>31</v>
      </c>
      <c r="C115" s="29">
        <f>C114+C112+C107+C99+C95+C82+C71</f>
        <v>11.0293694</v>
      </c>
      <c r="D115" s="7">
        <f>D103</f>
        <v>2017</v>
      </c>
      <c r="E115" s="40">
        <f t="shared" si="2"/>
        <v>22246.2380798</v>
      </c>
    </row>
    <row r="116" spans="1:5" ht="15">
      <c r="A116" s="38">
        <v>9</v>
      </c>
      <c r="B116" s="36" t="s">
        <v>32</v>
      </c>
      <c r="C116" s="28">
        <v>0.1152</v>
      </c>
      <c r="D116" s="7">
        <f>D104</f>
        <v>2017</v>
      </c>
      <c r="E116" s="12">
        <f t="shared" si="2"/>
        <v>232.3584</v>
      </c>
    </row>
    <row r="117" spans="1:5" ht="15">
      <c r="A117" s="38">
        <v>10</v>
      </c>
      <c r="B117" s="36" t="s">
        <v>45</v>
      </c>
      <c r="C117" s="51">
        <v>0.1254</v>
      </c>
      <c r="D117" s="7">
        <f>D107</f>
        <v>2017</v>
      </c>
      <c r="E117" s="12">
        <f>C117*D117+0.06</f>
        <v>252.9918</v>
      </c>
    </row>
    <row r="118" spans="1:5" ht="15">
      <c r="A118" s="31">
        <v>11</v>
      </c>
      <c r="B118" s="54" t="s">
        <v>33</v>
      </c>
      <c r="C118" s="27">
        <f>C115+C116+C117</f>
        <v>11.2699694</v>
      </c>
      <c r="D118" s="7">
        <f>D107</f>
        <v>2017</v>
      </c>
      <c r="E118" s="40">
        <f>E115+E116+E117</f>
        <v>22731.588279800002</v>
      </c>
    </row>
    <row r="119" ht="15">
      <c r="C119" s="94"/>
    </row>
    <row r="120" ht="15">
      <c r="C120" s="91">
        <v>11.27</v>
      </c>
    </row>
    <row r="122" spans="2:5" ht="15">
      <c r="B122" t="s">
        <v>160</v>
      </c>
      <c r="E122" s="110" t="s">
        <v>161</v>
      </c>
    </row>
  </sheetData>
  <sheetProtection/>
  <mergeCells count="13">
    <mergeCell ref="A8:B8"/>
    <mergeCell ref="A9:B9"/>
    <mergeCell ref="C10:E10"/>
    <mergeCell ref="C70:E70"/>
    <mergeCell ref="A65:E65"/>
    <mergeCell ref="A67:B67"/>
    <mergeCell ref="A68:B68"/>
    <mergeCell ref="A69:B69"/>
    <mergeCell ref="A1:E1"/>
    <mergeCell ref="A3:E3"/>
    <mergeCell ref="A5:E5"/>
    <mergeCell ref="A7:B7"/>
    <mergeCell ref="A63:E63"/>
  </mergeCells>
  <hyperlinks>
    <hyperlink ref="A3:E3" location="ГЛАВНАЯ!A1" display="Вернуться на главную страницу к списку домов"/>
  </hyperlink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120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6.28125" style="0" customWidth="1"/>
    <col min="3" max="3" width="38.421875" style="0" hidden="1" customWidth="1"/>
    <col min="4" max="4" width="12.140625" style="0" hidden="1" customWidth="1"/>
    <col min="5" max="5" width="31.421875" style="0" customWidth="1"/>
  </cols>
  <sheetData>
    <row r="1" spans="1:5" ht="38.25" customHeight="1" thickBot="1">
      <c r="A1" s="122" t="s">
        <v>140</v>
      </c>
      <c r="B1" s="123"/>
      <c r="C1" s="123"/>
      <c r="D1" s="123"/>
      <c r="E1" s="123"/>
    </row>
    <row r="3" spans="1:5" ht="15">
      <c r="A3" s="126" t="s">
        <v>86</v>
      </c>
      <c r="B3" s="126"/>
      <c r="C3" s="126"/>
      <c r="D3" s="126"/>
      <c r="E3" s="126"/>
    </row>
    <row r="5" spans="1:5" ht="15">
      <c r="A5" s="124" t="s">
        <v>101</v>
      </c>
      <c r="B5" s="124"/>
      <c r="C5" s="124"/>
      <c r="D5" s="124"/>
      <c r="E5" s="124"/>
    </row>
    <row r="7" spans="1:5" ht="15">
      <c r="A7" s="119" t="s">
        <v>1</v>
      </c>
      <c r="B7" s="119"/>
      <c r="C7" s="7"/>
      <c r="D7" s="7"/>
      <c r="E7" s="8">
        <v>911.8</v>
      </c>
    </row>
    <row r="8" spans="1:5" ht="15">
      <c r="A8" s="119" t="s">
        <v>2</v>
      </c>
      <c r="B8" s="119"/>
      <c r="C8" s="7"/>
      <c r="D8" s="7"/>
      <c r="E8" s="8">
        <v>9.27</v>
      </c>
    </row>
    <row r="9" spans="1:5" ht="15">
      <c r="A9" s="127" t="s">
        <v>147</v>
      </c>
      <c r="B9" s="128"/>
      <c r="C9" s="7"/>
      <c r="D9" s="7"/>
      <c r="E9" s="13">
        <f>E7*E8</f>
        <v>8452.385999999999</v>
      </c>
    </row>
    <row r="10" spans="1:5" ht="45" customHeight="1">
      <c r="A10" s="9" t="s">
        <v>35</v>
      </c>
      <c r="B10" s="10" t="s">
        <v>3</v>
      </c>
      <c r="C10" s="121" t="s">
        <v>34</v>
      </c>
      <c r="D10" s="121"/>
      <c r="E10" s="121"/>
    </row>
    <row r="11" spans="1:5" ht="23.25">
      <c r="A11" s="33">
        <v>1</v>
      </c>
      <c r="B11" s="34" t="s">
        <v>36</v>
      </c>
      <c r="C11" s="27">
        <f>SUM(C14:C21)</f>
        <v>2.1634834</v>
      </c>
      <c r="D11" s="8">
        <v>911.8</v>
      </c>
      <c r="E11" s="73">
        <f>C11*D11</f>
        <v>1972.66416412</v>
      </c>
    </row>
    <row r="12" spans="1:5" ht="15">
      <c r="A12" s="45"/>
      <c r="B12" s="46" t="s">
        <v>4</v>
      </c>
      <c r="C12" s="47"/>
      <c r="D12" s="8">
        <v>911.8</v>
      </c>
      <c r="E12" s="74"/>
    </row>
    <row r="13" spans="1:5" ht="15">
      <c r="A13" s="3">
        <v>1.1</v>
      </c>
      <c r="B13" s="4" t="s">
        <v>37</v>
      </c>
      <c r="C13" s="5">
        <f>C14+C15</f>
        <v>1.6217</v>
      </c>
      <c r="D13" s="8">
        <v>911.8</v>
      </c>
      <c r="E13" s="74">
        <f aca="true" t="shared" si="0" ref="E13:E52">C13*D13</f>
        <v>1478.6660599999998</v>
      </c>
    </row>
    <row r="14" spans="1:5" ht="15">
      <c r="A14" s="2"/>
      <c r="B14" s="4" t="s">
        <v>5</v>
      </c>
      <c r="C14" s="6">
        <v>1.6217</v>
      </c>
      <c r="D14" s="8">
        <v>911.8</v>
      </c>
      <c r="E14" s="74">
        <f t="shared" si="0"/>
        <v>1478.6660599999998</v>
      </c>
    </row>
    <row r="15" spans="1:5" ht="15">
      <c r="A15" s="2"/>
      <c r="B15" s="4" t="s">
        <v>6</v>
      </c>
      <c r="C15" s="6"/>
      <c r="D15" s="8">
        <v>911.8</v>
      </c>
      <c r="E15" s="74"/>
    </row>
    <row r="16" spans="1:5" ht="15">
      <c r="A16" s="2">
        <v>1.2</v>
      </c>
      <c r="B16" s="4" t="s">
        <v>115</v>
      </c>
      <c r="C16" s="6">
        <f>(C14+C15)*0.202</f>
        <v>0.3275834</v>
      </c>
      <c r="D16" s="8">
        <v>911.8</v>
      </c>
      <c r="E16" s="74">
        <f t="shared" si="0"/>
        <v>298.69054412</v>
      </c>
    </row>
    <row r="17" spans="1:5" ht="23.25">
      <c r="A17" s="2">
        <v>1.3</v>
      </c>
      <c r="B17" s="4" t="s">
        <v>134</v>
      </c>
      <c r="C17" s="6">
        <v>0.0162</v>
      </c>
      <c r="D17" s="8">
        <v>911.8</v>
      </c>
      <c r="E17" s="74">
        <f t="shared" si="0"/>
        <v>14.771159999999998</v>
      </c>
    </row>
    <row r="18" spans="1:5" ht="15">
      <c r="A18" s="2">
        <v>1.4</v>
      </c>
      <c r="B18" s="36" t="s">
        <v>7</v>
      </c>
      <c r="C18" s="28"/>
      <c r="D18" s="8">
        <v>911.8</v>
      </c>
      <c r="E18" s="74"/>
    </row>
    <row r="19" spans="1:5" ht="15">
      <c r="A19" s="2">
        <v>1.5</v>
      </c>
      <c r="B19" s="36" t="s">
        <v>8</v>
      </c>
      <c r="C19" s="28">
        <v>0.0816</v>
      </c>
      <c r="D19" s="8">
        <v>911.8</v>
      </c>
      <c r="E19" s="74">
        <f t="shared" si="0"/>
        <v>74.40288</v>
      </c>
    </row>
    <row r="20" spans="1:5" ht="15">
      <c r="A20" s="2">
        <v>1.6</v>
      </c>
      <c r="B20" s="36" t="s">
        <v>135</v>
      </c>
      <c r="C20" s="28">
        <v>0.1164</v>
      </c>
      <c r="D20" s="8">
        <v>911.8</v>
      </c>
      <c r="E20" s="74">
        <f t="shared" si="0"/>
        <v>106.13352</v>
      </c>
    </row>
    <row r="21" spans="1:5" ht="15">
      <c r="A21" s="2">
        <v>1.7</v>
      </c>
      <c r="B21" s="36" t="s">
        <v>136</v>
      </c>
      <c r="D21" s="8">
        <v>911.8</v>
      </c>
      <c r="E21" s="74"/>
    </row>
    <row r="22" spans="1:5" ht="15">
      <c r="A22" s="31">
        <v>2</v>
      </c>
      <c r="B22" s="34" t="s">
        <v>9</v>
      </c>
      <c r="C22" s="27">
        <f>SUM(C23:C34)</f>
        <v>2.7914</v>
      </c>
      <c r="D22" s="8">
        <v>911.8</v>
      </c>
      <c r="E22" s="73">
        <f t="shared" si="0"/>
        <v>2545.19852</v>
      </c>
    </row>
    <row r="23" spans="1:5" ht="15">
      <c r="A23" s="30">
        <v>2.1</v>
      </c>
      <c r="B23" s="36" t="s">
        <v>10</v>
      </c>
      <c r="C23" s="28">
        <v>0.6191</v>
      </c>
      <c r="D23" s="8">
        <v>911.8</v>
      </c>
      <c r="E23" s="74">
        <f t="shared" si="0"/>
        <v>564.49538</v>
      </c>
    </row>
    <row r="24" spans="1:5" ht="15">
      <c r="A24" s="30">
        <v>2.2</v>
      </c>
      <c r="B24" s="36" t="s">
        <v>11</v>
      </c>
      <c r="C24" s="28">
        <v>0.2333</v>
      </c>
      <c r="D24" s="8">
        <v>911.8</v>
      </c>
      <c r="E24" s="74">
        <f t="shared" si="0"/>
        <v>212.72294</v>
      </c>
    </row>
    <row r="25" spans="1:5" ht="15">
      <c r="A25" s="30">
        <v>2.3</v>
      </c>
      <c r="B25" s="36" t="s">
        <v>12</v>
      </c>
      <c r="C25" s="28">
        <v>1.373</v>
      </c>
      <c r="D25" s="8">
        <v>911.8</v>
      </c>
      <c r="E25" s="74">
        <f t="shared" si="0"/>
        <v>1251.9014</v>
      </c>
    </row>
    <row r="26" spans="1:5" ht="23.25">
      <c r="A26" s="30">
        <v>2.4</v>
      </c>
      <c r="B26" s="36" t="s">
        <v>38</v>
      </c>
      <c r="C26" s="28">
        <v>0.03</v>
      </c>
      <c r="D26" s="8">
        <v>911.8</v>
      </c>
      <c r="E26" s="74">
        <f t="shared" si="0"/>
        <v>27.354</v>
      </c>
    </row>
    <row r="27" spans="1:5" ht="15">
      <c r="A27" s="30">
        <v>2.5</v>
      </c>
      <c r="B27" s="36" t="s">
        <v>13</v>
      </c>
      <c r="C27" s="28">
        <v>0.2607</v>
      </c>
      <c r="D27" s="8">
        <v>911.8</v>
      </c>
      <c r="E27" s="74">
        <f t="shared" si="0"/>
        <v>237.70626</v>
      </c>
    </row>
    <row r="28" spans="1:5" ht="15">
      <c r="A28" s="30">
        <v>2.6</v>
      </c>
      <c r="B28" s="36" t="s">
        <v>39</v>
      </c>
      <c r="C28" s="28">
        <v>0.1465</v>
      </c>
      <c r="D28" s="8">
        <v>911.8</v>
      </c>
      <c r="E28" s="74">
        <f t="shared" si="0"/>
        <v>133.5787</v>
      </c>
    </row>
    <row r="29" spans="1:5" ht="23.25">
      <c r="A29" s="30">
        <v>2.7</v>
      </c>
      <c r="B29" s="36" t="s">
        <v>14</v>
      </c>
      <c r="C29" s="28">
        <v>0.0092</v>
      </c>
      <c r="D29" s="8">
        <v>911.8</v>
      </c>
      <c r="E29" s="74">
        <f t="shared" si="0"/>
        <v>8.38856</v>
      </c>
    </row>
    <row r="30" spans="1:5" ht="15">
      <c r="A30" s="30">
        <v>2.8</v>
      </c>
      <c r="B30" s="36" t="s">
        <v>15</v>
      </c>
      <c r="C30" s="28">
        <v>0.0483</v>
      </c>
      <c r="D30" s="8">
        <v>911.8</v>
      </c>
      <c r="E30" s="74">
        <f t="shared" si="0"/>
        <v>44.03994</v>
      </c>
    </row>
    <row r="31" spans="1:5" ht="15">
      <c r="A31" s="37" t="s">
        <v>150</v>
      </c>
      <c r="B31" s="36" t="s">
        <v>16</v>
      </c>
      <c r="C31" s="28">
        <v>0.0144</v>
      </c>
      <c r="D31" s="8">
        <v>911.8</v>
      </c>
      <c r="E31" s="74">
        <f t="shared" si="0"/>
        <v>13.129919999999998</v>
      </c>
    </row>
    <row r="32" spans="1:5" ht="15">
      <c r="A32" s="89">
        <v>2.1</v>
      </c>
      <c r="B32" s="36" t="s">
        <v>17</v>
      </c>
      <c r="C32" s="28">
        <v>0.0262</v>
      </c>
      <c r="D32" s="8">
        <v>911.8</v>
      </c>
      <c r="E32" s="74">
        <f t="shared" si="0"/>
        <v>23.88916</v>
      </c>
    </row>
    <row r="33" spans="1:5" ht="15">
      <c r="A33" s="30">
        <v>2.11</v>
      </c>
      <c r="B33" s="36" t="s">
        <v>18</v>
      </c>
      <c r="C33" s="28">
        <v>0.0109</v>
      </c>
      <c r="D33" s="8">
        <v>911.8</v>
      </c>
      <c r="E33" s="74">
        <f t="shared" si="0"/>
        <v>9.93862</v>
      </c>
    </row>
    <row r="34" spans="1:5" ht="23.25">
      <c r="A34" s="30">
        <v>2.12</v>
      </c>
      <c r="B34" s="36" t="s">
        <v>138</v>
      </c>
      <c r="C34" s="28">
        <v>0.0198</v>
      </c>
      <c r="D34" s="8">
        <v>911.8</v>
      </c>
      <c r="E34" s="74">
        <f t="shared" si="0"/>
        <v>18.05364</v>
      </c>
    </row>
    <row r="35" spans="1:5" ht="23.25">
      <c r="A35" s="31">
        <v>3</v>
      </c>
      <c r="B35" s="34" t="s">
        <v>19</v>
      </c>
      <c r="C35" s="27">
        <f>SUM(C36:C38)</f>
        <v>0</v>
      </c>
      <c r="D35" s="8">
        <v>911.8</v>
      </c>
      <c r="E35" s="73">
        <f t="shared" si="0"/>
        <v>0</v>
      </c>
    </row>
    <row r="36" spans="1:5" ht="15">
      <c r="A36" s="30">
        <v>3.1</v>
      </c>
      <c r="B36" s="36" t="s">
        <v>20</v>
      </c>
      <c r="C36" s="28"/>
      <c r="D36" s="8">
        <v>911.8</v>
      </c>
      <c r="E36" s="74"/>
    </row>
    <row r="37" spans="1:5" ht="15">
      <c r="A37" s="30">
        <v>3.2</v>
      </c>
      <c r="B37" s="36" t="s">
        <v>21</v>
      </c>
      <c r="C37" s="28"/>
      <c r="D37" s="8">
        <v>911.8</v>
      </c>
      <c r="E37" s="74"/>
    </row>
    <row r="38" spans="1:5" ht="15">
      <c r="A38" s="30">
        <v>3.3</v>
      </c>
      <c r="B38" s="36" t="s">
        <v>22</v>
      </c>
      <c r="C38" s="28"/>
      <c r="D38" s="8">
        <v>911.8</v>
      </c>
      <c r="E38" s="74"/>
    </row>
    <row r="39" spans="1:5" ht="23.25">
      <c r="A39" s="31">
        <v>4</v>
      </c>
      <c r="B39" s="34" t="s">
        <v>23</v>
      </c>
      <c r="C39" s="27">
        <f>SUM(C40:C46)</f>
        <v>2.1536859519999996</v>
      </c>
      <c r="D39" s="8">
        <v>911.8</v>
      </c>
      <c r="E39" s="73">
        <f t="shared" si="0"/>
        <v>1963.7308510335995</v>
      </c>
    </row>
    <row r="40" spans="1:5" ht="23.25">
      <c r="A40" s="30">
        <v>4.1</v>
      </c>
      <c r="B40" s="36" t="s">
        <v>41</v>
      </c>
      <c r="C40" s="28">
        <v>1.6994</v>
      </c>
      <c r="D40" s="8">
        <v>911.8</v>
      </c>
      <c r="E40" s="74">
        <f t="shared" si="0"/>
        <v>1549.51292</v>
      </c>
    </row>
    <row r="41" spans="1:5" ht="15">
      <c r="A41" s="30">
        <v>4.2</v>
      </c>
      <c r="B41" s="36" t="s">
        <v>115</v>
      </c>
      <c r="C41" s="28">
        <f>C40*0.202</f>
        <v>0.34327880000000005</v>
      </c>
      <c r="D41" s="8">
        <v>911.8</v>
      </c>
      <c r="E41" s="74">
        <f t="shared" si="0"/>
        <v>313.00160984</v>
      </c>
    </row>
    <row r="42" spans="1:5" ht="15">
      <c r="A42" s="30">
        <v>4.3</v>
      </c>
      <c r="B42" s="36" t="s">
        <v>24</v>
      </c>
      <c r="C42" s="28">
        <f>(C40+C41)*0.04</f>
        <v>0.081707152</v>
      </c>
      <c r="D42" s="8">
        <v>911.8</v>
      </c>
      <c r="E42" s="74">
        <f t="shared" si="0"/>
        <v>74.5005811936</v>
      </c>
    </row>
    <row r="43" spans="1:5" ht="15">
      <c r="A43" s="30">
        <v>4.4</v>
      </c>
      <c r="B43" s="36" t="s">
        <v>139</v>
      </c>
      <c r="C43" s="28">
        <v>0.0157</v>
      </c>
      <c r="D43" s="8">
        <v>911.8</v>
      </c>
      <c r="E43" s="74">
        <f t="shared" si="0"/>
        <v>14.315259999999999</v>
      </c>
    </row>
    <row r="44" spans="1:5" ht="15">
      <c r="A44" s="30">
        <v>4.5</v>
      </c>
      <c r="B44" s="36" t="s">
        <v>25</v>
      </c>
      <c r="C44" s="28">
        <v>0.0036000000000000003</v>
      </c>
      <c r="D44" s="8">
        <v>911.8</v>
      </c>
      <c r="E44" s="74">
        <f t="shared" si="0"/>
        <v>3.28248</v>
      </c>
    </row>
    <row r="45" spans="1:5" ht="15">
      <c r="A45" s="30">
        <v>4.6</v>
      </c>
      <c r="B45" s="36" t="s">
        <v>26</v>
      </c>
      <c r="C45" s="28">
        <v>0.01</v>
      </c>
      <c r="D45" s="8">
        <v>911.8</v>
      </c>
      <c r="E45" s="74">
        <f t="shared" si="0"/>
        <v>9.118</v>
      </c>
    </row>
    <row r="46" spans="1:5" ht="15">
      <c r="A46" s="30">
        <v>4.7</v>
      </c>
      <c r="B46" s="36" t="s">
        <v>42</v>
      </c>
      <c r="C46" s="28"/>
      <c r="D46" s="8">
        <v>911.8</v>
      </c>
      <c r="E46" s="74"/>
    </row>
    <row r="47" spans="1:5" ht="15">
      <c r="A47" s="31">
        <v>5</v>
      </c>
      <c r="B47" s="34" t="s">
        <v>27</v>
      </c>
      <c r="C47" s="27">
        <f>SUM(C48:C51)</f>
        <v>0.9473406</v>
      </c>
      <c r="D47" s="8">
        <v>911.8</v>
      </c>
      <c r="E47" s="73">
        <f t="shared" si="0"/>
        <v>863.78515908</v>
      </c>
    </row>
    <row r="48" spans="1:5" ht="23.25">
      <c r="A48" s="30">
        <v>5.1</v>
      </c>
      <c r="B48" s="36" t="s">
        <v>43</v>
      </c>
      <c r="C48" s="28">
        <v>0.4403</v>
      </c>
      <c r="D48" s="8">
        <v>911.8</v>
      </c>
      <c r="E48" s="74">
        <f t="shared" si="0"/>
        <v>401.46554</v>
      </c>
    </row>
    <row r="49" spans="1:5" ht="15">
      <c r="A49" s="30">
        <v>5.2</v>
      </c>
      <c r="B49" s="36" t="s">
        <v>115</v>
      </c>
      <c r="C49" s="28">
        <f>C48*0.202</f>
        <v>0.08894060000000001</v>
      </c>
      <c r="D49" s="8">
        <v>911.8</v>
      </c>
      <c r="E49" s="74">
        <f t="shared" si="0"/>
        <v>81.09603908</v>
      </c>
    </row>
    <row r="50" spans="1:5" ht="15">
      <c r="A50" s="30">
        <v>5.3</v>
      </c>
      <c r="B50" s="36" t="s">
        <v>28</v>
      </c>
      <c r="C50" s="28">
        <v>0.1437</v>
      </c>
      <c r="D50" s="8">
        <v>911.8</v>
      </c>
      <c r="E50" s="74">
        <f t="shared" si="0"/>
        <v>131.02566</v>
      </c>
    </row>
    <row r="51" spans="1:5" ht="15">
      <c r="A51" s="30">
        <v>5.4</v>
      </c>
      <c r="B51" s="36" t="s">
        <v>29</v>
      </c>
      <c r="C51" s="28">
        <v>0.2744</v>
      </c>
      <c r="D51" s="8">
        <v>911.8</v>
      </c>
      <c r="E51" s="74">
        <f t="shared" si="0"/>
        <v>250.19791999999995</v>
      </c>
    </row>
    <row r="52" spans="1:5" ht="15">
      <c r="A52" s="31">
        <v>6</v>
      </c>
      <c r="B52" s="34" t="s">
        <v>44</v>
      </c>
      <c r="C52" s="27">
        <f>C60*13%</f>
        <v>1.2051</v>
      </c>
      <c r="D52" s="8">
        <v>911.8</v>
      </c>
      <c r="E52" s="73">
        <f t="shared" si="0"/>
        <v>1098.81018</v>
      </c>
    </row>
    <row r="53" spans="1:5" ht="15">
      <c r="A53" s="35">
        <v>6.1</v>
      </c>
      <c r="B53" s="34" t="s">
        <v>117</v>
      </c>
      <c r="C53" s="27"/>
      <c r="D53" s="8">
        <v>911.8</v>
      </c>
      <c r="E53" s="73"/>
    </row>
    <row r="54" spans="1:5" ht="15">
      <c r="A54" s="31">
        <v>7</v>
      </c>
      <c r="B54" s="34" t="s">
        <v>30</v>
      </c>
      <c r="C54" s="27">
        <v>0.009</v>
      </c>
      <c r="D54" s="8">
        <v>911.8</v>
      </c>
      <c r="E54" s="73">
        <f>C54*D54-0.01</f>
        <v>8.1962</v>
      </c>
    </row>
    <row r="55" spans="1:5" ht="15">
      <c r="A55" s="31">
        <v>8</v>
      </c>
      <c r="B55" s="34" t="s">
        <v>31</v>
      </c>
      <c r="C55" s="29">
        <f>C54+C52+C47+C39+C35+C22+C11</f>
        <v>9.270009951999999</v>
      </c>
      <c r="D55" s="8">
        <v>911.8</v>
      </c>
      <c r="E55" s="73">
        <f>E11+E22+E35+E39+E47+E52+E54</f>
        <v>8452.3850742336</v>
      </c>
    </row>
    <row r="56" spans="1:5" ht="15">
      <c r="A56" s="38">
        <v>9</v>
      </c>
      <c r="B56" s="36" t="s">
        <v>32</v>
      </c>
      <c r="C56" s="28"/>
      <c r="D56" s="8">
        <v>911.8</v>
      </c>
      <c r="E56" s="74"/>
    </row>
    <row r="57" spans="1:5" ht="15">
      <c r="A57" s="38">
        <v>10</v>
      </c>
      <c r="B57" s="36" t="s">
        <v>45</v>
      </c>
      <c r="C57" s="28">
        <f>C56*15%</f>
        <v>0</v>
      </c>
      <c r="D57" s="8">
        <v>911.8</v>
      </c>
      <c r="E57" s="74"/>
    </row>
    <row r="58" spans="1:5" ht="15">
      <c r="A58" s="31">
        <v>11</v>
      </c>
      <c r="B58" s="54" t="s">
        <v>33</v>
      </c>
      <c r="C58" s="27">
        <f>C55+C56+C57</f>
        <v>9.270009951999999</v>
      </c>
      <c r="D58" s="8">
        <v>911.8</v>
      </c>
      <c r="E58" s="73">
        <f>E55+E56+E57</f>
        <v>8452.3850742336</v>
      </c>
    </row>
    <row r="59" ht="15">
      <c r="C59" s="58"/>
    </row>
    <row r="60" ht="15">
      <c r="C60" s="59">
        <v>9.27</v>
      </c>
    </row>
    <row r="62" spans="1:5" ht="33" customHeight="1" thickBot="1">
      <c r="A62" s="122" t="s">
        <v>140</v>
      </c>
      <c r="B62" s="123"/>
      <c r="C62" s="123"/>
      <c r="D62" s="123"/>
      <c r="E62" s="123"/>
    </row>
    <row r="64" spans="1:5" ht="15">
      <c r="A64" s="124" t="s">
        <v>101</v>
      </c>
      <c r="B64" s="124"/>
      <c r="C64" s="124"/>
      <c r="D64" s="124"/>
      <c r="E64" s="124"/>
    </row>
    <row r="66" spans="1:5" ht="15">
      <c r="A66" s="119" t="s">
        <v>1</v>
      </c>
      <c r="B66" s="119"/>
      <c r="C66" s="7"/>
      <c r="D66" s="7"/>
      <c r="E66" s="8">
        <v>911.8</v>
      </c>
    </row>
    <row r="67" spans="1:5" ht="15">
      <c r="A67" s="119" t="s">
        <v>2</v>
      </c>
      <c r="B67" s="119"/>
      <c r="C67" s="7"/>
      <c r="D67" s="7"/>
      <c r="E67" s="8">
        <v>9.27</v>
      </c>
    </row>
    <row r="68" spans="1:5" ht="15">
      <c r="A68" s="127" t="s">
        <v>151</v>
      </c>
      <c r="B68" s="128"/>
      <c r="C68" s="7"/>
      <c r="D68" s="7"/>
      <c r="E68" s="13">
        <f>E66*E67</f>
        <v>8452.385999999999</v>
      </c>
    </row>
    <row r="69" spans="1:5" ht="33.75" customHeight="1">
      <c r="A69" s="9" t="s">
        <v>35</v>
      </c>
      <c r="B69" s="10" t="s">
        <v>3</v>
      </c>
      <c r="C69" s="121" t="s">
        <v>34</v>
      </c>
      <c r="D69" s="121"/>
      <c r="E69" s="121"/>
    </row>
    <row r="70" spans="1:5" ht="23.25">
      <c r="A70" s="33">
        <v>1</v>
      </c>
      <c r="B70" s="34" t="s">
        <v>36</v>
      </c>
      <c r="C70" s="27">
        <f>SUM(C73:C80)</f>
        <v>2.5463291999999997</v>
      </c>
      <c r="D70" s="8">
        <v>911.8</v>
      </c>
      <c r="E70" s="73">
        <f>C70*D70</f>
        <v>2321.7429645599996</v>
      </c>
    </row>
    <row r="71" spans="1:5" ht="15">
      <c r="A71" s="45"/>
      <c r="B71" s="46" t="s">
        <v>4</v>
      </c>
      <c r="C71" s="47"/>
      <c r="D71" s="8">
        <v>911.8</v>
      </c>
      <c r="E71" s="74"/>
    </row>
    <row r="72" spans="1:5" ht="15">
      <c r="A72" s="3">
        <v>1.1</v>
      </c>
      <c r="B72" s="4" t="s">
        <v>37</v>
      </c>
      <c r="C72" s="5">
        <f>C73+C74</f>
        <v>1.9546</v>
      </c>
      <c r="D72" s="8">
        <v>911.8</v>
      </c>
      <c r="E72" s="74">
        <f>C72*D72</f>
        <v>1782.20428</v>
      </c>
    </row>
    <row r="73" spans="1:5" ht="15">
      <c r="A73" s="2"/>
      <c r="B73" s="4" t="s">
        <v>5</v>
      </c>
      <c r="C73" s="6">
        <v>1.9546</v>
      </c>
      <c r="D73" s="8">
        <v>911.8</v>
      </c>
      <c r="E73" s="74">
        <f>C73*D73</f>
        <v>1782.20428</v>
      </c>
    </row>
    <row r="74" spans="1:5" ht="15">
      <c r="A74" s="2"/>
      <c r="B74" s="4" t="s">
        <v>6</v>
      </c>
      <c r="C74" s="6"/>
      <c r="D74" s="8">
        <v>911.8</v>
      </c>
      <c r="E74" s="74"/>
    </row>
    <row r="75" spans="1:5" ht="15">
      <c r="A75" s="2">
        <v>1.2</v>
      </c>
      <c r="B75" s="4" t="s">
        <v>115</v>
      </c>
      <c r="C75" s="6">
        <f>(C73+C74)*0.202</f>
        <v>0.3948292</v>
      </c>
      <c r="D75" s="8">
        <v>911.8</v>
      </c>
      <c r="E75" s="74">
        <f>C75*D75</f>
        <v>360.00526456</v>
      </c>
    </row>
    <row r="76" spans="1:6" ht="23.25">
      <c r="A76" s="2">
        <v>1.3</v>
      </c>
      <c r="B76" s="4" t="s">
        <v>134</v>
      </c>
      <c r="C76" s="6">
        <v>0.0302</v>
      </c>
      <c r="D76" s="8">
        <v>911.8</v>
      </c>
      <c r="E76" s="74">
        <f>C76*D76</f>
        <v>27.53636</v>
      </c>
      <c r="F76" s="102"/>
    </row>
    <row r="77" spans="1:5" ht="15">
      <c r="A77" s="2">
        <v>1.4</v>
      </c>
      <c r="B77" s="36" t="s">
        <v>7</v>
      </c>
      <c r="C77" s="28"/>
      <c r="D77" s="8">
        <v>911.8</v>
      </c>
      <c r="E77" s="74"/>
    </row>
    <row r="78" spans="1:5" ht="15">
      <c r="A78" s="2">
        <v>1.5</v>
      </c>
      <c r="B78" s="36" t="s">
        <v>8</v>
      </c>
      <c r="C78" s="28">
        <v>0.0821</v>
      </c>
      <c r="D78" s="8">
        <v>911.8</v>
      </c>
      <c r="E78" s="74">
        <f>C78*D78</f>
        <v>74.85878</v>
      </c>
    </row>
    <row r="79" spans="1:5" ht="15">
      <c r="A79" s="2">
        <v>1.6</v>
      </c>
      <c r="B79" s="36" t="s">
        <v>135</v>
      </c>
      <c r="C79" s="28">
        <v>0.0846</v>
      </c>
      <c r="D79" s="8">
        <v>911.8</v>
      </c>
      <c r="E79" s="74">
        <f>C79*D79</f>
        <v>77.13828</v>
      </c>
    </row>
    <row r="80" spans="1:5" ht="15">
      <c r="A80" s="2">
        <v>1.7</v>
      </c>
      <c r="B80" s="36" t="s">
        <v>136</v>
      </c>
      <c r="D80" s="8">
        <v>911.8</v>
      </c>
      <c r="E80" s="74"/>
    </row>
    <row r="81" spans="1:5" ht="15">
      <c r="A81" s="31">
        <v>2</v>
      </c>
      <c r="B81" s="34" t="s">
        <v>9</v>
      </c>
      <c r="C81" s="27">
        <f>SUM(C82:C92)</f>
        <v>1.7519999999999998</v>
      </c>
      <c r="D81" s="8">
        <v>911.8</v>
      </c>
      <c r="E81" s="73">
        <f aca="true" t="shared" si="1" ref="E81:E93">C81*D81</f>
        <v>1597.4735999999998</v>
      </c>
    </row>
    <row r="82" spans="1:5" ht="15">
      <c r="A82" s="30">
        <v>2.1</v>
      </c>
      <c r="B82" s="36" t="s">
        <v>10</v>
      </c>
      <c r="C82" s="28">
        <v>0.7985</v>
      </c>
      <c r="D82" s="8">
        <v>911.8</v>
      </c>
      <c r="E82" s="74">
        <f t="shared" si="1"/>
        <v>728.0722999999999</v>
      </c>
    </row>
    <row r="83" spans="1:5" ht="15">
      <c r="A83" s="30">
        <v>2.2</v>
      </c>
      <c r="B83" s="36" t="s">
        <v>11</v>
      </c>
      <c r="C83" s="28">
        <v>0.3804</v>
      </c>
      <c r="D83" s="8">
        <v>911.8</v>
      </c>
      <c r="E83" s="74">
        <f t="shared" si="1"/>
        <v>346.84872</v>
      </c>
    </row>
    <row r="84" spans="1:5" ht="23.25">
      <c r="A84" s="30">
        <v>2.3</v>
      </c>
      <c r="B84" s="36" t="s">
        <v>38</v>
      </c>
      <c r="C84" s="28">
        <v>0.0226</v>
      </c>
      <c r="D84" s="8">
        <v>911.8</v>
      </c>
      <c r="E84" s="74">
        <f t="shared" si="1"/>
        <v>20.606679999999997</v>
      </c>
    </row>
    <row r="85" spans="1:5" ht="15">
      <c r="A85" s="30">
        <v>2.4</v>
      </c>
      <c r="B85" s="36" t="s">
        <v>13</v>
      </c>
      <c r="C85" s="28">
        <v>0.28</v>
      </c>
      <c r="D85" s="8">
        <v>911.8</v>
      </c>
      <c r="E85" s="74">
        <f t="shared" si="1"/>
        <v>255.304</v>
      </c>
    </row>
    <row r="86" spans="1:5" ht="15">
      <c r="A86" s="30">
        <v>2.5</v>
      </c>
      <c r="B86" s="36" t="s">
        <v>39</v>
      </c>
      <c r="C86" s="28">
        <v>0.1866</v>
      </c>
      <c r="D86" s="8">
        <v>911.8</v>
      </c>
      <c r="E86" s="74">
        <f t="shared" si="1"/>
        <v>170.14188</v>
      </c>
    </row>
    <row r="87" spans="1:5" ht="23.25">
      <c r="A87" s="30">
        <v>2.6</v>
      </c>
      <c r="B87" s="36" t="s">
        <v>14</v>
      </c>
      <c r="C87" s="28">
        <v>0.009</v>
      </c>
      <c r="D87" s="8">
        <v>911.8</v>
      </c>
      <c r="E87" s="74">
        <f t="shared" si="1"/>
        <v>8.206199999999999</v>
      </c>
    </row>
    <row r="88" spans="1:5" ht="15">
      <c r="A88" s="30">
        <v>2.7</v>
      </c>
      <c r="B88" s="36" t="s">
        <v>15</v>
      </c>
      <c r="C88" s="28">
        <v>0.0366</v>
      </c>
      <c r="D88" s="8">
        <v>911.8</v>
      </c>
      <c r="E88" s="74">
        <f t="shared" si="1"/>
        <v>33.37188</v>
      </c>
    </row>
    <row r="89" spans="1:5" ht="15">
      <c r="A89" s="37" t="s">
        <v>154</v>
      </c>
      <c r="B89" s="36" t="s">
        <v>16</v>
      </c>
      <c r="C89" s="28">
        <v>0.0144</v>
      </c>
      <c r="D89" s="8">
        <v>911.8</v>
      </c>
      <c r="E89" s="74">
        <f t="shared" si="1"/>
        <v>13.129919999999998</v>
      </c>
    </row>
    <row r="90" spans="1:5" ht="15">
      <c r="A90" s="89">
        <v>2.9</v>
      </c>
      <c r="B90" s="36" t="s">
        <v>17</v>
      </c>
      <c r="C90" s="28">
        <v>0.0132</v>
      </c>
      <c r="D90" s="8">
        <v>911.8</v>
      </c>
      <c r="E90" s="74">
        <f t="shared" si="1"/>
        <v>12.03576</v>
      </c>
    </row>
    <row r="91" spans="1:5" ht="15">
      <c r="A91" s="89">
        <v>2.1</v>
      </c>
      <c r="B91" s="36" t="s">
        <v>18</v>
      </c>
      <c r="C91" s="28">
        <v>0.0009</v>
      </c>
      <c r="D91" s="8">
        <v>911.8</v>
      </c>
      <c r="E91" s="74">
        <f t="shared" si="1"/>
        <v>0.8206199999999999</v>
      </c>
    </row>
    <row r="92" spans="1:5" ht="23.25">
      <c r="A92" s="30">
        <v>2.11</v>
      </c>
      <c r="B92" s="36" t="s">
        <v>138</v>
      </c>
      <c r="C92" s="28">
        <v>0.0098</v>
      </c>
      <c r="D92" s="8">
        <v>911.8</v>
      </c>
      <c r="E92" s="74">
        <f t="shared" si="1"/>
        <v>8.93564</v>
      </c>
    </row>
    <row r="93" spans="1:5" ht="23.25">
      <c r="A93" s="31">
        <v>3</v>
      </c>
      <c r="B93" s="34" t="s">
        <v>19</v>
      </c>
      <c r="C93" s="27">
        <f>SUM(C94:C96)</f>
        <v>0</v>
      </c>
      <c r="D93" s="8">
        <v>911.8</v>
      </c>
      <c r="E93" s="73">
        <f t="shared" si="1"/>
        <v>0</v>
      </c>
    </row>
    <row r="94" spans="1:5" ht="15">
      <c r="A94" s="30">
        <v>3.1</v>
      </c>
      <c r="B94" s="36" t="s">
        <v>20</v>
      </c>
      <c r="C94" s="28"/>
      <c r="D94" s="8">
        <v>911.8</v>
      </c>
      <c r="E94" s="74"/>
    </row>
    <row r="95" spans="1:5" ht="15">
      <c r="A95" s="30">
        <v>3.2</v>
      </c>
      <c r="B95" s="36" t="s">
        <v>21</v>
      </c>
      <c r="C95" s="28"/>
      <c r="D95" s="8">
        <v>911.8</v>
      </c>
      <c r="E95" s="74"/>
    </row>
    <row r="96" spans="1:5" ht="15">
      <c r="A96" s="30">
        <v>3.3</v>
      </c>
      <c r="B96" s="36" t="s">
        <v>22</v>
      </c>
      <c r="C96" s="28"/>
      <c r="D96" s="8">
        <v>911.8</v>
      </c>
      <c r="E96" s="74"/>
    </row>
    <row r="97" spans="1:7" ht="23.25">
      <c r="A97" s="31">
        <v>4</v>
      </c>
      <c r="B97" s="34" t="s">
        <v>23</v>
      </c>
      <c r="C97" s="27">
        <f>SUM(C98:C104)</f>
        <v>2.6776</v>
      </c>
      <c r="D97" s="8">
        <v>911.8</v>
      </c>
      <c r="E97" s="73">
        <f aca="true" t="shared" si="2" ref="E97:E103">C97*D97</f>
        <v>2441.43568</v>
      </c>
      <c r="G97" s="101"/>
    </row>
    <row r="98" spans="1:5" ht="23.25">
      <c r="A98" s="30">
        <v>4.1</v>
      </c>
      <c r="B98" s="36" t="s">
        <v>41</v>
      </c>
      <c r="C98" s="28">
        <v>1.9848</v>
      </c>
      <c r="D98" s="8">
        <v>911.8</v>
      </c>
      <c r="E98" s="74">
        <f t="shared" si="2"/>
        <v>1809.7406399999998</v>
      </c>
    </row>
    <row r="99" spans="1:5" ht="15">
      <c r="A99" s="30">
        <v>4.2</v>
      </c>
      <c r="B99" s="36" t="s">
        <v>115</v>
      </c>
      <c r="C99" s="28">
        <v>0.4009</v>
      </c>
      <c r="D99" s="8">
        <v>911.8</v>
      </c>
      <c r="E99" s="74">
        <f t="shared" si="2"/>
        <v>365.54062</v>
      </c>
    </row>
    <row r="100" spans="1:5" ht="15">
      <c r="A100" s="30">
        <v>4.3</v>
      </c>
      <c r="B100" s="36" t="s">
        <v>24</v>
      </c>
      <c r="C100" s="28">
        <v>0.1705</v>
      </c>
      <c r="D100" s="8">
        <v>911.8</v>
      </c>
      <c r="E100" s="74">
        <f t="shared" si="2"/>
        <v>155.4619</v>
      </c>
    </row>
    <row r="101" spans="1:5" ht="15">
      <c r="A101" s="30">
        <v>4.4</v>
      </c>
      <c r="B101" s="36" t="s">
        <v>139</v>
      </c>
      <c r="C101" s="28">
        <v>0.0383</v>
      </c>
      <c r="D101" s="8">
        <v>911.8</v>
      </c>
      <c r="E101" s="74">
        <f t="shared" si="2"/>
        <v>34.92194</v>
      </c>
    </row>
    <row r="102" spans="1:5" ht="15">
      <c r="A102" s="30">
        <v>4.5</v>
      </c>
      <c r="B102" s="36" t="s">
        <v>25</v>
      </c>
      <c r="C102" s="28">
        <v>0.0012</v>
      </c>
      <c r="D102" s="8">
        <v>911.8</v>
      </c>
      <c r="E102" s="74">
        <f t="shared" si="2"/>
        <v>1.0941599999999998</v>
      </c>
    </row>
    <row r="103" spans="1:5" ht="15">
      <c r="A103" s="30">
        <v>4.6</v>
      </c>
      <c r="B103" s="36" t="s">
        <v>26</v>
      </c>
      <c r="C103" s="28">
        <v>0.0819</v>
      </c>
      <c r="D103" s="8">
        <v>911.8</v>
      </c>
      <c r="E103" s="74">
        <f t="shared" si="2"/>
        <v>74.67642</v>
      </c>
    </row>
    <row r="104" spans="1:5" ht="15">
      <c r="A104" s="30">
        <v>4.7</v>
      </c>
      <c r="B104" s="36" t="s">
        <v>42</v>
      </c>
      <c r="C104" s="28"/>
      <c r="D104" s="8">
        <v>911.8</v>
      </c>
      <c r="E104" s="74"/>
    </row>
    <row r="105" spans="1:7" ht="15">
      <c r="A105" s="31">
        <v>5</v>
      </c>
      <c r="B105" s="34" t="s">
        <v>27</v>
      </c>
      <c r="C105" s="27">
        <f>SUM(C106:C109)</f>
        <v>1.0439388</v>
      </c>
      <c r="D105" s="8">
        <v>911.8</v>
      </c>
      <c r="E105" s="73">
        <f aca="true" t="shared" si="3" ref="E105:E110">C105*D105</f>
        <v>951.86339784</v>
      </c>
      <c r="G105" s="101"/>
    </row>
    <row r="106" spans="1:5" ht="23.25">
      <c r="A106" s="30">
        <v>5.1</v>
      </c>
      <c r="B106" s="36" t="s">
        <v>43</v>
      </c>
      <c r="C106" s="28">
        <v>0.5794</v>
      </c>
      <c r="D106" s="8">
        <v>911.8</v>
      </c>
      <c r="E106" s="74">
        <f t="shared" si="3"/>
        <v>528.29692</v>
      </c>
    </row>
    <row r="107" spans="1:5" ht="15">
      <c r="A107" s="30">
        <v>5.2</v>
      </c>
      <c r="B107" s="36" t="s">
        <v>115</v>
      </c>
      <c r="C107" s="28">
        <f>C106*0.202</f>
        <v>0.11703880000000001</v>
      </c>
      <c r="D107" s="8">
        <v>911.8</v>
      </c>
      <c r="E107" s="74">
        <f t="shared" si="3"/>
        <v>106.71597784000001</v>
      </c>
    </row>
    <row r="108" spans="1:5" ht="15">
      <c r="A108" s="30">
        <v>5.3</v>
      </c>
      <c r="B108" s="36" t="s">
        <v>28</v>
      </c>
      <c r="C108" s="28">
        <v>0.0618</v>
      </c>
      <c r="D108" s="8">
        <v>911.8</v>
      </c>
      <c r="E108" s="74">
        <f t="shared" si="3"/>
        <v>56.349239999999995</v>
      </c>
    </row>
    <row r="109" spans="1:5" ht="15">
      <c r="A109" s="30">
        <v>5.4</v>
      </c>
      <c r="B109" s="36" t="s">
        <v>29</v>
      </c>
      <c r="C109" s="28">
        <v>0.2857</v>
      </c>
      <c r="D109" s="8">
        <v>911.8</v>
      </c>
      <c r="E109" s="74">
        <f t="shared" si="3"/>
        <v>260.50126</v>
      </c>
    </row>
    <row r="110" spans="1:5" ht="15">
      <c r="A110" s="31">
        <v>6</v>
      </c>
      <c r="B110" s="34" t="s">
        <v>44</v>
      </c>
      <c r="C110" s="27">
        <v>1.1157</v>
      </c>
      <c r="D110" s="8">
        <v>911.8</v>
      </c>
      <c r="E110" s="73">
        <f t="shared" si="3"/>
        <v>1017.2952599999999</v>
      </c>
    </row>
    <row r="111" spans="1:5" ht="15">
      <c r="A111" s="35">
        <v>6.1</v>
      </c>
      <c r="B111" s="34" t="s">
        <v>117</v>
      </c>
      <c r="C111" s="27"/>
      <c r="D111" s="8">
        <v>911.8</v>
      </c>
      <c r="E111" s="73"/>
    </row>
    <row r="112" spans="1:5" ht="15">
      <c r="A112" s="31">
        <v>7</v>
      </c>
      <c r="B112" s="34" t="s">
        <v>30</v>
      </c>
      <c r="C112" s="27">
        <v>0.009</v>
      </c>
      <c r="D112" s="8">
        <v>911.8</v>
      </c>
      <c r="E112" s="73">
        <f>C112*D112</f>
        <v>8.206199999999999</v>
      </c>
    </row>
    <row r="113" spans="1:6" ht="15">
      <c r="A113" s="31">
        <v>8</v>
      </c>
      <c r="B113" s="34" t="s">
        <v>31</v>
      </c>
      <c r="C113" s="29">
        <f>C112+C110+C105+C97+C93+C81+C70</f>
        <v>9.144568</v>
      </c>
      <c r="D113" s="8">
        <v>911.8</v>
      </c>
      <c r="E113" s="73">
        <f>E70+E81+E93+E97+E105+E110+E112</f>
        <v>8338.017102400001</v>
      </c>
      <c r="F113" s="102"/>
    </row>
    <row r="114" spans="1:5" ht="15">
      <c r="A114" s="38">
        <v>9</v>
      </c>
      <c r="B114" s="36" t="s">
        <v>32</v>
      </c>
      <c r="C114" s="28"/>
      <c r="D114" s="8">
        <v>911.8</v>
      </c>
      <c r="E114" s="74"/>
    </row>
    <row r="115" spans="1:5" ht="15">
      <c r="A115" s="38">
        <v>10</v>
      </c>
      <c r="B115" s="36" t="s">
        <v>45</v>
      </c>
      <c r="C115" s="28">
        <v>0.1254</v>
      </c>
      <c r="D115" s="8">
        <v>911.8</v>
      </c>
      <c r="E115" s="74">
        <f>C115*D115+0.03</f>
        <v>114.36972</v>
      </c>
    </row>
    <row r="116" spans="1:6" ht="15">
      <c r="A116" s="31">
        <v>11</v>
      </c>
      <c r="B116" s="54" t="s">
        <v>33</v>
      </c>
      <c r="C116" s="27">
        <f>C113+C114+C115</f>
        <v>9.269968</v>
      </c>
      <c r="D116" s="8">
        <v>911.8</v>
      </c>
      <c r="E116" s="73">
        <f>E113+E114+E115</f>
        <v>8452.386822400002</v>
      </c>
      <c r="F116" s="101"/>
    </row>
    <row r="117" ht="15">
      <c r="C117" s="58"/>
    </row>
    <row r="118" ht="15">
      <c r="C118" s="59">
        <v>9.27</v>
      </c>
    </row>
    <row r="120" spans="2:5" ht="15">
      <c r="B120" t="s">
        <v>160</v>
      </c>
      <c r="E120" s="110" t="s">
        <v>161</v>
      </c>
    </row>
  </sheetData>
  <sheetProtection/>
  <mergeCells count="13">
    <mergeCell ref="A62:E62"/>
    <mergeCell ref="C69:E69"/>
    <mergeCell ref="A64:E64"/>
    <mergeCell ref="A66:B66"/>
    <mergeCell ref="A67:B67"/>
    <mergeCell ref="A68:B68"/>
    <mergeCell ref="A8:B8"/>
    <mergeCell ref="A9:B9"/>
    <mergeCell ref="C10:E10"/>
    <mergeCell ref="A1:E1"/>
    <mergeCell ref="A3:E3"/>
    <mergeCell ref="A5:E5"/>
    <mergeCell ref="A7:B7"/>
  </mergeCells>
  <hyperlinks>
    <hyperlink ref="A3:E3" location="ГЛАВНАЯ!A1" display="Вернуться на главную страницу к списку домов"/>
  </hyperlink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122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3.00390625" style="0" customWidth="1"/>
    <col min="3" max="3" width="23.421875" style="0" hidden="1" customWidth="1"/>
    <col min="4" max="4" width="24.8515625" style="0" hidden="1" customWidth="1"/>
    <col min="5" max="5" width="34.140625" style="0" customWidth="1"/>
  </cols>
  <sheetData>
    <row r="1" spans="1:5" ht="39" customHeight="1" thickBot="1">
      <c r="A1" s="122" t="s">
        <v>140</v>
      </c>
      <c r="B1" s="123"/>
      <c r="C1" s="123"/>
      <c r="D1" s="123"/>
      <c r="E1" s="123"/>
    </row>
    <row r="3" spans="1:5" ht="15">
      <c r="A3" s="126" t="s">
        <v>86</v>
      </c>
      <c r="B3" s="126"/>
      <c r="C3" s="126"/>
      <c r="D3" s="126"/>
      <c r="E3" s="126"/>
    </row>
    <row r="5" spans="1:5" ht="15">
      <c r="A5" s="124" t="s">
        <v>102</v>
      </c>
      <c r="B5" s="124"/>
      <c r="C5" s="124"/>
      <c r="D5" s="124"/>
      <c r="E5" s="124"/>
    </row>
    <row r="7" spans="1:5" ht="15">
      <c r="A7" s="119" t="s">
        <v>1</v>
      </c>
      <c r="B7" s="119"/>
      <c r="C7" s="7"/>
      <c r="D7" s="7"/>
      <c r="E7" s="8">
        <v>6160.7</v>
      </c>
    </row>
    <row r="8" spans="1:5" ht="15">
      <c r="A8" s="119" t="s">
        <v>2</v>
      </c>
      <c r="B8" s="119"/>
      <c r="C8" s="7"/>
      <c r="D8" s="7"/>
      <c r="E8" s="8">
        <v>11.71</v>
      </c>
    </row>
    <row r="9" spans="1:5" ht="15">
      <c r="A9" s="127" t="s">
        <v>147</v>
      </c>
      <c r="B9" s="128"/>
      <c r="C9" s="7"/>
      <c r="D9" s="7"/>
      <c r="E9" s="13">
        <f>E7*E8</f>
        <v>72141.797</v>
      </c>
    </row>
    <row r="10" spans="1:5" ht="44.25" customHeight="1">
      <c r="A10" s="9" t="s">
        <v>35</v>
      </c>
      <c r="B10" s="10" t="s">
        <v>3</v>
      </c>
      <c r="C10" s="121" t="s">
        <v>34</v>
      </c>
      <c r="D10" s="121"/>
      <c r="E10" s="121"/>
    </row>
    <row r="11" spans="1:5" ht="23.25">
      <c r="A11" s="33">
        <v>1</v>
      </c>
      <c r="B11" s="34" t="s">
        <v>36</v>
      </c>
      <c r="C11" s="27">
        <f>SUM(C14:C21)</f>
        <v>3.0339928</v>
      </c>
      <c r="D11" s="8">
        <v>6160.7</v>
      </c>
      <c r="E11" s="40">
        <f>C11*D11</f>
        <v>18691.51944296</v>
      </c>
    </row>
    <row r="12" spans="1:5" ht="15">
      <c r="A12" s="45"/>
      <c r="B12" s="46" t="s">
        <v>4</v>
      </c>
      <c r="C12" s="47"/>
      <c r="D12" s="8">
        <v>6160.7</v>
      </c>
      <c r="E12" s="12"/>
    </row>
    <row r="13" spans="1:5" ht="15">
      <c r="A13" s="3">
        <v>1.1</v>
      </c>
      <c r="B13" s="4" t="s">
        <v>37</v>
      </c>
      <c r="C13" s="5">
        <f>C14+C15</f>
        <v>2.2564</v>
      </c>
      <c r="D13" s="8">
        <v>6160.7</v>
      </c>
      <c r="E13" s="12">
        <f aca="true" t="shared" si="0" ref="E13:E57">C13*D13</f>
        <v>13901.003480000001</v>
      </c>
    </row>
    <row r="14" spans="1:5" ht="15">
      <c r="A14" s="2"/>
      <c r="B14" s="4" t="s">
        <v>5</v>
      </c>
      <c r="C14" s="6">
        <v>1.6217</v>
      </c>
      <c r="D14" s="8">
        <v>6160.7</v>
      </c>
      <c r="E14" s="12">
        <f t="shared" si="0"/>
        <v>9990.80719</v>
      </c>
    </row>
    <row r="15" spans="1:5" ht="15">
      <c r="A15" s="2"/>
      <c r="B15" s="4" t="s">
        <v>6</v>
      </c>
      <c r="C15" s="6">
        <v>0.6347</v>
      </c>
      <c r="D15" s="8">
        <v>6160.7</v>
      </c>
      <c r="E15" s="12">
        <f t="shared" si="0"/>
        <v>3910.1962900000003</v>
      </c>
    </row>
    <row r="16" spans="1:5" ht="15">
      <c r="A16" s="2">
        <v>1.2</v>
      </c>
      <c r="B16" s="4" t="s">
        <v>115</v>
      </c>
      <c r="C16" s="6">
        <f>(C14+C15)*0.202</f>
        <v>0.45579280000000005</v>
      </c>
      <c r="D16" s="8">
        <v>6160.7</v>
      </c>
      <c r="E16" s="12">
        <f t="shared" si="0"/>
        <v>2808.00270296</v>
      </c>
    </row>
    <row r="17" spans="1:5" ht="23.25">
      <c r="A17" s="2">
        <v>1.3</v>
      </c>
      <c r="B17" s="4" t="s">
        <v>134</v>
      </c>
      <c r="C17" s="6">
        <v>0.0143</v>
      </c>
      <c r="D17" s="8">
        <v>6160.7</v>
      </c>
      <c r="E17" s="12">
        <f t="shared" si="0"/>
        <v>88.09801</v>
      </c>
    </row>
    <row r="18" spans="1:5" ht="15">
      <c r="A18" s="2">
        <v>1.4</v>
      </c>
      <c r="B18" s="36" t="s">
        <v>7</v>
      </c>
      <c r="C18" s="28">
        <v>0.0012</v>
      </c>
      <c r="D18" s="8">
        <v>6160.7</v>
      </c>
      <c r="E18" s="12">
        <f t="shared" si="0"/>
        <v>7.392839999999999</v>
      </c>
    </row>
    <row r="19" spans="1:5" ht="15">
      <c r="A19" s="2">
        <v>1.5</v>
      </c>
      <c r="B19" s="36" t="s">
        <v>8</v>
      </c>
      <c r="C19" s="28">
        <v>0.0816</v>
      </c>
      <c r="D19" s="8">
        <v>6160.7</v>
      </c>
      <c r="E19" s="12">
        <f t="shared" si="0"/>
        <v>502.71312</v>
      </c>
    </row>
    <row r="20" spans="1:5" ht="15">
      <c r="A20" s="2">
        <v>1.6</v>
      </c>
      <c r="B20" s="36" t="s">
        <v>135</v>
      </c>
      <c r="C20" s="28">
        <v>0.1164</v>
      </c>
      <c r="D20" s="8">
        <v>6160.7</v>
      </c>
      <c r="E20" s="12">
        <f t="shared" si="0"/>
        <v>717.1054800000001</v>
      </c>
    </row>
    <row r="21" spans="1:5" ht="15">
      <c r="A21" s="2">
        <v>1.7</v>
      </c>
      <c r="B21" s="36" t="s">
        <v>136</v>
      </c>
      <c r="C21" s="48">
        <v>0.1083</v>
      </c>
      <c r="D21" s="8">
        <v>6160.7</v>
      </c>
      <c r="E21" s="12">
        <f t="shared" si="0"/>
        <v>667.20381</v>
      </c>
    </row>
    <row r="22" spans="1:5" ht="15">
      <c r="A22" s="31">
        <v>2</v>
      </c>
      <c r="B22" s="34" t="s">
        <v>9</v>
      </c>
      <c r="C22" s="27">
        <f>SUM(C23:C35)</f>
        <v>2.1762</v>
      </c>
      <c r="D22" s="8">
        <v>6160.7</v>
      </c>
      <c r="E22" s="40">
        <f t="shared" si="0"/>
        <v>13406.91534</v>
      </c>
    </row>
    <row r="23" spans="1:5" ht="15">
      <c r="A23" s="30">
        <v>2.1</v>
      </c>
      <c r="B23" s="36" t="s">
        <v>10</v>
      </c>
      <c r="C23" s="28">
        <v>0.6191</v>
      </c>
      <c r="D23" s="8">
        <v>6160.7</v>
      </c>
      <c r="E23" s="12">
        <f t="shared" si="0"/>
        <v>3814.0893699999997</v>
      </c>
    </row>
    <row r="24" spans="1:5" ht="15">
      <c r="A24" s="30">
        <v>2.2</v>
      </c>
      <c r="B24" s="36" t="s">
        <v>11</v>
      </c>
      <c r="C24" s="28">
        <v>0.2333</v>
      </c>
      <c r="D24" s="8">
        <v>6160.7</v>
      </c>
      <c r="E24" s="12">
        <f t="shared" si="0"/>
        <v>1437.29131</v>
      </c>
    </row>
    <row r="25" spans="1:5" ht="23.25">
      <c r="A25" s="30">
        <v>2.3</v>
      </c>
      <c r="B25" s="36" t="s">
        <v>12</v>
      </c>
      <c r="C25" s="28">
        <v>0.6167</v>
      </c>
      <c r="D25" s="8">
        <v>6160.7</v>
      </c>
      <c r="E25" s="12">
        <f t="shared" si="0"/>
        <v>3799.30369</v>
      </c>
    </row>
    <row r="26" spans="1:5" ht="23.25">
      <c r="A26" s="30">
        <v>2.4</v>
      </c>
      <c r="B26" s="36" t="s">
        <v>38</v>
      </c>
      <c r="C26" s="28">
        <v>0.0334</v>
      </c>
      <c r="D26" s="8">
        <v>6160.7</v>
      </c>
      <c r="E26" s="12">
        <f t="shared" si="0"/>
        <v>205.76737999999997</v>
      </c>
    </row>
    <row r="27" spans="1:5" ht="15">
      <c r="A27" s="30">
        <v>2.5</v>
      </c>
      <c r="B27" s="36" t="s">
        <v>13</v>
      </c>
      <c r="C27" s="28">
        <v>0.2607</v>
      </c>
      <c r="D27" s="8">
        <v>6160.7</v>
      </c>
      <c r="E27" s="12">
        <f t="shared" si="0"/>
        <v>1606.09449</v>
      </c>
    </row>
    <row r="28" spans="1:5" ht="15">
      <c r="A28" s="30">
        <v>2.6</v>
      </c>
      <c r="B28" s="36" t="s">
        <v>39</v>
      </c>
      <c r="C28" s="28">
        <v>0.0834</v>
      </c>
      <c r="D28" s="8">
        <v>6160.7</v>
      </c>
      <c r="E28" s="12">
        <f t="shared" si="0"/>
        <v>513.80238</v>
      </c>
    </row>
    <row r="29" spans="1:5" ht="23.25">
      <c r="A29" s="30">
        <v>2.7</v>
      </c>
      <c r="B29" s="36" t="s">
        <v>14</v>
      </c>
      <c r="C29" s="28">
        <v>0.0092</v>
      </c>
      <c r="D29" s="8">
        <v>6160.7</v>
      </c>
      <c r="E29" s="12">
        <f t="shared" si="0"/>
        <v>56.678439999999995</v>
      </c>
    </row>
    <row r="30" spans="1:5" ht="15">
      <c r="A30" s="30">
        <v>2.8</v>
      </c>
      <c r="B30" s="36" t="s">
        <v>156</v>
      </c>
      <c r="C30" s="28">
        <v>0.1347</v>
      </c>
      <c r="D30" s="8">
        <v>6160.7</v>
      </c>
      <c r="E30" s="12">
        <f>C30*D30</f>
        <v>829.8462899999998</v>
      </c>
    </row>
    <row r="31" spans="1:5" ht="15">
      <c r="A31" s="30">
        <v>2.9</v>
      </c>
      <c r="B31" s="36" t="s">
        <v>15</v>
      </c>
      <c r="C31" s="28">
        <v>0.0483</v>
      </c>
      <c r="D31" s="8">
        <v>6160.7</v>
      </c>
      <c r="E31" s="12">
        <f t="shared" si="0"/>
        <v>297.56181</v>
      </c>
    </row>
    <row r="32" spans="1:5" ht="15">
      <c r="A32" s="37" t="s">
        <v>40</v>
      </c>
      <c r="B32" s="36" t="s">
        <v>16</v>
      </c>
      <c r="C32" s="28">
        <v>0.0144</v>
      </c>
      <c r="D32" s="8">
        <v>6160.7</v>
      </c>
      <c r="E32" s="12">
        <f t="shared" si="0"/>
        <v>88.71408</v>
      </c>
    </row>
    <row r="33" spans="1:5" ht="15">
      <c r="A33" s="30">
        <v>2.11</v>
      </c>
      <c r="B33" s="36" t="s">
        <v>17</v>
      </c>
      <c r="C33" s="28">
        <v>0.0542</v>
      </c>
      <c r="D33" s="8">
        <v>6160.7</v>
      </c>
      <c r="E33" s="12">
        <f t="shared" si="0"/>
        <v>333.90994</v>
      </c>
    </row>
    <row r="34" spans="1:5" ht="15">
      <c r="A34" s="30">
        <v>2.12</v>
      </c>
      <c r="B34" s="36" t="s">
        <v>18</v>
      </c>
      <c r="C34" s="28">
        <v>0.049</v>
      </c>
      <c r="D34" s="8">
        <v>6160.7</v>
      </c>
      <c r="E34" s="12">
        <f t="shared" si="0"/>
        <v>301.8743</v>
      </c>
    </row>
    <row r="35" spans="1:5" ht="23.25">
      <c r="A35" s="30">
        <v>2.13</v>
      </c>
      <c r="B35" s="36" t="s">
        <v>138</v>
      </c>
      <c r="C35" s="28">
        <v>0.0198</v>
      </c>
      <c r="D35" s="8">
        <v>6160.7</v>
      </c>
      <c r="E35" s="12">
        <f t="shared" si="0"/>
        <v>121.98186000000001</v>
      </c>
    </row>
    <row r="36" spans="1:5" ht="23.25">
      <c r="A36" s="31">
        <v>3</v>
      </c>
      <c r="B36" s="34" t="s">
        <v>19</v>
      </c>
      <c r="C36" s="27">
        <f>SUM(C37:C39)</f>
        <v>0</v>
      </c>
      <c r="D36" s="8">
        <v>6160.7</v>
      </c>
      <c r="E36" s="40">
        <f t="shared" si="0"/>
        <v>0</v>
      </c>
    </row>
    <row r="37" spans="1:5" ht="15">
      <c r="A37" s="30">
        <v>3.1</v>
      </c>
      <c r="B37" s="36" t="s">
        <v>20</v>
      </c>
      <c r="C37" s="28"/>
      <c r="D37" s="8">
        <v>6160.7</v>
      </c>
      <c r="E37" s="12"/>
    </row>
    <row r="38" spans="1:5" ht="15">
      <c r="A38" s="30">
        <v>3.2</v>
      </c>
      <c r="B38" s="36" t="s">
        <v>21</v>
      </c>
      <c r="C38" s="28"/>
      <c r="D38" s="8">
        <v>6160.7</v>
      </c>
      <c r="E38" s="12"/>
    </row>
    <row r="39" spans="1:5" ht="15">
      <c r="A39" s="30">
        <v>3.3</v>
      </c>
      <c r="B39" s="36" t="s">
        <v>22</v>
      </c>
      <c r="C39" s="28"/>
      <c r="D39" s="8">
        <v>6160.7</v>
      </c>
      <c r="E39" s="12"/>
    </row>
    <row r="40" spans="1:5" ht="23.25">
      <c r="A40" s="31">
        <v>4</v>
      </c>
      <c r="B40" s="34" t="s">
        <v>23</v>
      </c>
      <c r="C40" s="27">
        <f>SUM(C41:C47)</f>
        <v>2.6850388</v>
      </c>
      <c r="D40" s="8">
        <v>6160.7</v>
      </c>
      <c r="E40" s="40">
        <f t="shared" si="0"/>
        <v>16541.71853516</v>
      </c>
    </row>
    <row r="41" spans="1:5" ht="23.25">
      <c r="A41" s="30">
        <v>4.1</v>
      </c>
      <c r="B41" s="36" t="s">
        <v>41</v>
      </c>
      <c r="C41" s="28">
        <v>1.8294</v>
      </c>
      <c r="D41" s="8">
        <v>6160.7</v>
      </c>
      <c r="E41" s="12">
        <f t="shared" si="0"/>
        <v>11270.38458</v>
      </c>
    </row>
    <row r="42" spans="1:5" ht="15">
      <c r="A42" s="30">
        <v>4.2</v>
      </c>
      <c r="B42" s="36" t="s">
        <v>115</v>
      </c>
      <c r="C42" s="28">
        <f>C41*0.202</f>
        <v>0.3695388</v>
      </c>
      <c r="D42" s="8">
        <v>6160.7</v>
      </c>
      <c r="E42" s="12">
        <f t="shared" si="0"/>
        <v>2276.61768516</v>
      </c>
    </row>
    <row r="43" spans="1:5" ht="15">
      <c r="A43" s="30">
        <v>4.3</v>
      </c>
      <c r="B43" s="36" t="s">
        <v>24</v>
      </c>
      <c r="C43" s="28">
        <v>0.2199</v>
      </c>
      <c r="D43" s="8">
        <v>6160.7</v>
      </c>
      <c r="E43" s="12">
        <f t="shared" si="0"/>
        <v>1354.73793</v>
      </c>
    </row>
    <row r="44" spans="1:5" ht="15">
      <c r="A44" s="30">
        <v>4.4</v>
      </c>
      <c r="B44" s="36" t="s">
        <v>139</v>
      </c>
      <c r="C44" s="28">
        <v>0.0157</v>
      </c>
      <c r="D44" s="8">
        <v>6160.7</v>
      </c>
      <c r="E44" s="12">
        <f t="shared" si="0"/>
        <v>96.72299</v>
      </c>
    </row>
    <row r="45" spans="1:5" ht="15">
      <c r="A45" s="30">
        <v>4.5</v>
      </c>
      <c r="B45" s="36" t="s">
        <v>25</v>
      </c>
      <c r="C45" s="28">
        <v>0.0036000000000000003</v>
      </c>
      <c r="D45" s="8">
        <v>6160.7</v>
      </c>
      <c r="E45" s="12">
        <f t="shared" si="0"/>
        <v>22.178520000000002</v>
      </c>
    </row>
    <row r="46" spans="1:5" ht="15">
      <c r="A46" s="30">
        <v>4.6</v>
      </c>
      <c r="B46" s="36" t="s">
        <v>26</v>
      </c>
      <c r="C46" s="28">
        <v>0.083</v>
      </c>
      <c r="D46" s="8">
        <v>6160.7</v>
      </c>
      <c r="E46" s="12">
        <f t="shared" si="0"/>
        <v>511.3381</v>
      </c>
    </row>
    <row r="47" spans="1:5" ht="15">
      <c r="A47" s="30">
        <v>4.7</v>
      </c>
      <c r="B47" s="36" t="s">
        <v>42</v>
      </c>
      <c r="C47" s="28">
        <v>0.1639</v>
      </c>
      <c r="D47" s="8">
        <v>6160.7</v>
      </c>
      <c r="E47" s="12">
        <f t="shared" si="0"/>
        <v>1009.7387299999999</v>
      </c>
    </row>
    <row r="48" spans="1:5" ht="15">
      <c r="A48" s="31">
        <v>5</v>
      </c>
      <c r="B48" s="34" t="s">
        <v>27</v>
      </c>
      <c r="C48" s="27">
        <f>SUM(C49:C52)</f>
        <v>1.1244524</v>
      </c>
      <c r="D48" s="8">
        <v>6160.7</v>
      </c>
      <c r="E48" s="40">
        <f t="shared" si="0"/>
        <v>6927.41390068</v>
      </c>
    </row>
    <row r="49" spans="1:5" ht="23.25">
      <c r="A49" s="30">
        <v>5.1</v>
      </c>
      <c r="B49" s="36" t="s">
        <v>43</v>
      </c>
      <c r="C49" s="28">
        <v>0.5562</v>
      </c>
      <c r="D49" s="8">
        <v>6160.7</v>
      </c>
      <c r="E49" s="12">
        <f t="shared" si="0"/>
        <v>3426.58134</v>
      </c>
    </row>
    <row r="50" spans="1:5" ht="15">
      <c r="A50" s="30">
        <v>5.2</v>
      </c>
      <c r="B50" s="36" t="s">
        <v>115</v>
      </c>
      <c r="C50" s="28">
        <f>C49*0.202</f>
        <v>0.11235240000000002</v>
      </c>
      <c r="D50" s="8">
        <v>6160.7</v>
      </c>
      <c r="E50" s="12">
        <f t="shared" si="0"/>
        <v>692.1694306800001</v>
      </c>
    </row>
    <row r="51" spans="1:5" ht="15">
      <c r="A51" s="30">
        <v>5.3</v>
      </c>
      <c r="B51" s="36" t="s">
        <v>28</v>
      </c>
      <c r="C51" s="28">
        <v>0.1815</v>
      </c>
      <c r="D51" s="8">
        <v>6160.7</v>
      </c>
      <c r="E51" s="12">
        <f t="shared" si="0"/>
        <v>1118.16705</v>
      </c>
    </row>
    <row r="52" spans="1:5" ht="15">
      <c r="A52" s="30">
        <v>5.4</v>
      </c>
      <c r="B52" s="36" t="s">
        <v>29</v>
      </c>
      <c r="C52" s="28">
        <v>0.2744</v>
      </c>
      <c r="D52" s="8">
        <v>6160.7</v>
      </c>
      <c r="E52" s="12">
        <f t="shared" si="0"/>
        <v>1690.49608</v>
      </c>
    </row>
    <row r="53" spans="1:5" ht="15">
      <c r="A53" s="31">
        <v>6</v>
      </c>
      <c r="B53" s="34" t="s">
        <v>44</v>
      </c>
      <c r="C53" s="27">
        <f>C61*18.5%</f>
        <v>2.16635</v>
      </c>
      <c r="D53" s="8">
        <v>6160.7</v>
      </c>
      <c r="E53" s="40">
        <f t="shared" si="0"/>
        <v>13346.232445</v>
      </c>
    </row>
    <row r="54" spans="1:5" ht="15">
      <c r="A54" s="35">
        <v>6.1</v>
      </c>
      <c r="B54" s="34" t="s">
        <v>117</v>
      </c>
      <c r="C54" s="27">
        <f>C61*9.85%</f>
        <v>1.153435</v>
      </c>
      <c r="D54" s="8">
        <v>6160.7</v>
      </c>
      <c r="E54" s="40">
        <f t="shared" si="0"/>
        <v>7105.967004499999</v>
      </c>
    </row>
    <row r="55" spans="1:5" ht="15">
      <c r="A55" s="31">
        <v>7</v>
      </c>
      <c r="B55" s="34" t="s">
        <v>30</v>
      </c>
      <c r="C55" s="27">
        <v>0.009</v>
      </c>
      <c r="D55" s="8">
        <v>6160.7</v>
      </c>
      <c r="E55" s="40">
        <v>53.14</v>
      </c>
    </row>
    <row r="56" spans="1:5" ht="15">
      <c r="A56" s="31">
        <v>8</v>
      </c>
      <c r="B56" s="34" t="s">
        <v>31</v>
      </c>
      <c r="C56" s="29">
        <f>C55+C53+C48+C40+C36+C22+C11</f>
        <v>11.195034</v>
      </c>
      <c r="D56" s="8">
        <v>6160.7</v>
      </c>
      <c r="E56" s="40">
        <f>E11+E22+E36+E40+E48+E53+E55</f>
        <v>68966.9396638</v>
      </c>
    </row>
    <row r="57" spans="1:5" ht="15">
      <c r="A57" s="38">
        <v>9</v>
      </c>
      <c r="B57" s="36" t="s">
        <v>32</v>
      </c>
      <c r="C57" s="28">
        <v>0.4478</v>
      </c>
      <c r="D57" s="8">
        <v>6160.7</v>
      </c>
      <c r="E57" s="12">
        <f t="shared" si="0"/>
        <v>2758.7614599999997</v>
      </c>
    </row>
    <row r="58" spans="1:5" ht="15">
      <c r="A58" s="38">
        <v>10</v>
      </c>
      <c r="B58" s="36" t="s">
        <v>45</v>
      </c>
      <c r="C58" s="28">
        <v>0.0672</v>
      </c>
      <c r="D58" s="8">
        <v>6160.7</v>
      </c>
      <c r="E58" s="12">
        <f>C58*D58+2.1</f>
        <v>416.09904</v>
      </c>
    </row>
    <row r="59" spans="1:6" ht="15">
      <c r="A59" s="31">
        <v>11</v>
      </c>
      <c r="B59" s="54" t="s">
        <v>33</v>
      </c>
      <c r="C59" s="27">
        <f>C56+C57+C58</f>
        <v>11.710034</v>
      </c>
      <c r="D59" s="8">
        <v>6160.7</v>
      </c>
      <c r="E59" s="40">
        <f>E56+E57+E58</f>
        <v>72141.8001638</v>
      </c>
      <c r="F59" s="101"/>
    </row>
    <row r="60" ht="15">
      <c r="C60" s="58"/>
    </row>
    <row r="61" ht="15">
      <c r="C61" s="59">
        <v>11.71</v>
      </c>
    </row>
    <row r="63" spans="1:5" ht="29.25" customHeight="1" thickBot="1">
      <c r="A63" s="122" t="s">
        <v>140</v>
      </c>
      <c r="B63" s="123"/>
      <c r="C63" s="123"/>
      <c r="D63" s="123"/>
      <c r="E63" s="123"/>
    </row>
    <row r="64" ht="13.5" customHeight="1"/>
    <row r="65" spans="1:5" ht="15">
      <c r="A65" s="124" t="s">
        <v>102</v>
      </c>
      <c r="B65" s="124"/>
      <c r="C65" s="124"/>
      <c r="D65" s="124"/>
      <c r="E65" s="124"/>
    </row>
    <row r="67" spans="1:5" ht="15">
      <c r="A67" s="119" t="s">
        <v>1</v>
      </c>
      <c r="B67" s="119"/>
      <c r="C67" s="7"/>
      <c r="D67" s="7"/>
      <c r="E67" s="8">
        <v>6160.7</v>
      </c>
    </row>
    <row r="68" spans="1:5" ht="15">
      <c r="A68" s="119" t="s">
        <v>2</v>
      </c>
      <c r="B68" s="119"/>
      <c r="C68" s="7"/>
      <c r="D68" s="7"/>
      <c r="E68" s="8">
        <v>11.71</v>
      </c>
    </row>
    <row r="69" spans="1:5" ht="15">
      <c r="A69" s="127" t="s">
        <v>148</v>
      </c>
      <c r="B69" s="128"/>
      <c r="C69" s="7"/>
      <c r="D69" s="7"/>
      <c r="E69" s="13">
        <f>E67*E68</f>
        <v>72141.797</v>
      </c>
    </row>
    <row r="70" spans="1:5" ht="36" customHeight="1">
      <c r="A70" s="9" t="s">
        <v>35</v>
      </c>
      <c r="B70" s="10" t="s">
        <v>3</v>
      </c>
      <c r="C70" s="121" t="s">
        <v>34</v>
      </c>
      <c r="D70" s="121"/>
      <c r="E70" s="121"/>
    </row>
    <row r="71" spans="1:5" ht="23.25">
      <c r="A71" s="33">
        <v>1</v>
      </c>
      <c r="B71" s="34" t="s">
        <v>36</v>
      </c>
      <c r="C71" s="27">
        <f>C74+C75+C76+C77+C78+C79+C80+C81</f>
        <v>2.9916572000000006</v>
      </c>
      <c r="D71" s="8">
        <v>6160.7</v>
      </c>
      <c r="E71" s="40">
        <f>C71*D71</f>
        <v>18430.702512040003</v>
      </c>
    </row>
    <row r="72" spans="1:5" ht="15">
      <c r="A72" s="45"/>
      <c r="B72" s="46" t="s">
        <v>4</v>
      </c>
      <c r="C72" s="47"/>
      <c r="D72" s="8">
        <v>6160.7</v>
      </c>
      <c r="E72" s="12"/>
    </row>
    <row r="73" spans="1:5" ht="15">
      <c r="A73" s="3">
        <v>1.1</v>
      </c>
      <c r="B73" s="4" t="s">
        <v>37</v>
      </c>
      <c r="C73" s="5">
        <f>C74+C75</f>
        <v>2.2186000000000003</v>
      </c>
      <c r="D73" s="8">
        <v>6160.7</v>
      </c>
      <c r="E73" s="12">
        <f aca="true" t="shared" si="1" ref="E73:E88">C73*D73</f>
        <v>13668.129020000002</v>
      </c>
    </row>
    <row r="74" spans="1:5" ht="15">
      <c r="A74" s="2"/>
      <c r="B74" s="4" t="s">
        <v>5</v>
      </c>
      <c r="C74" s="6">
        <v>2.0647</v>
      </c>
      <c r="D74" s="8">
        <v>6160.7</v>
      </c>
      <c r="E74" s="12">
        <f t="shared" si="1"/>
        <v>12719.997290000001</v>
      </c>
    </row>
    <row r="75" spans="1:5" ht="15">
      <c r="A75" s="2"/>
      <c r="B75" s="4" t="s">
        <v>6</v>
      </c>
      <c r="C75" s="6">
        <v>0.1539</v>
      </c>
      <c r="D75" s="8">
        <v>6160.7</v>
      </c>
      <c r="E75" s="12">
        <f t="shared" si="1"/>
        <v>948.1317300000001</v>
      </c>
    </row>
    <row r="76" spans="1:5" ht="15">
      <c r="A76" s="2">
        <v>1.2</v>
      </c>
      <c r="B76" s="4" t="s">
        <v>115</v>
      </c>
      <c r="C76" s="6">
        <f>(C74+C75)*0.202</f>
        <v>0.4481572000000001</v>
      </c>
      <c r="D76" s="8">
        <v>6160.7</v>
      </c>
      <c r="E76" s="12">
        <f t="shared" si="1"/>
        <v>2760.9620620400005</v>
      </c>
    </row>
    <row r="77" spans="1:5" ht="23.25">
      <c r="A77" s="2">
        <v>1.3</v>
      </c>
      <c r="B77" s="4" t="s">
        <v>134</v>
      </c>
      <c r="C77" s="6">
        <v>0.0302</v>
      </c>
      <c r="D77" s="8">
        <v>6160.7</v>
      </c>
      <c r="E77" s="12">
        <f t="shared" si="1"/>
        <v>186.05314</v>
      </c>
    </row>
    <row r="78" spans="1:5" ht="15">
      <c r="A78" s="2">
        <v>1.4</v>
      </c>
      <c r="B78" s="36" t="s">
        <v>7</v>
      </c>
      <c r="C78" s="28">
        <v>0.001</v>
      </c>
      <c r="D78" s="8">
        <v>6160.7</v>
      </c>
      <c r="E78" s="12">
        <f t="shared" si="1"/>
        <v>6.1607</v>
      </c>
    </row>
    <row r="79" spans="1:5" ht="15">
      <c r="A79" s="2">
        <v>1.5</v>
      </c>
      <c r="B79" s="36" t="s">
        <v>8</v>
      </c>
      <c r="C79" s="28">
        <v>0.0821</v>
      </c>
      <c r="D79" s="8">
        <v>6160.7</v>
      </c>
      <c r="E79" s="12">
        <f t="shared" si="1"/>
        <v>505.79347</v>
      </c>
    </row>
    <row r="80" spans="1:5" ht="15">
      <c r="A80" s="2">
        <v>1.6</v>
      </c>
      <c r="B80" s="36" t="s">
        <v>135</v>
      </c>
      <c r="C80" s="28">
        <v>0.1846</v>
      </c>
      <c r="D80" s="8">
        <v>6160.7</v>
      </c>
      <c r="E80" s="12">
        <f t="shared" si="1"/>
        <v>1137.2652199999998</v>
      </c>
    </row>
    <row r="81" spans="1:5" ht="15">
      <c r="A81" s="2">
        <v>1.7</v>
      </c>
      <c r="B81" s="36" t="s">
        <v>136</v>
      </c>
      <c r="C81" s="48">
        <v>0.027</v>
      </c>
      <c r="D81" s="8">
        <v>6160.7</v>
      </c>
      <c r="E81" s="12">
        <f t="shared" si="1"/>
        <v>166.3389</v>
      </c>
    </row>
    <row r="82" spans="1:5" ht="15">
      <c r="A82" s="31">
        <v>2</v>
      </c>
      <c r="B82" s="34" t="s">
        <v>9</v>
      </c>
      <c r="C82" s="27">
        <f>SUM(C83:C94)</f>
        <v>1.9616</v>
      </c>
      <c r="D82" s="8">
        <v>6160.7</v>
      </c>
      <c r="E82" s="40">
        <f t="shared" si="1"/>
        <v>12084.82912</v>
      </c>
    </row>
    <row r="83" spans="1:5" ht="15">
      <c r="A83" s="30">
        <v>2.1</v>
      </c>
      <c r="B83" s="36" t="s">
        <v>10</v>
      </c>
      <c r="C83" s="28">
        <v>0.7985</v>
      </c>
      <c r="D83" s="8">
        <v>6160.7</v>
      </c>
      <c r="E83" s="12">
        <f t="shared" si="1"/>
        <v>4919.31895</v>
      </c>
    </row>
    <row r="84" spans="1:5" ht="15">
      <c r="A84" s="30">
        <v>2.2</v>
      </c>
      <c r="B84" s="36" t="s">
        <v>11</v>
      </c>
      <c r="C84" s="28">
        <v>0.3804</v>
      </c>
      <c r="D84" s="8">
        <v>6160.7</v>
      </c>
      <c r="E84" s="12">
        <f t="shared" si="1"/>
        <v>2343.53028</v>
      </c>
    </row>
    <row r="85" spans="1:5" ht="23.25">
      <c r="A85" s="30">
        <v>2.3</v>
      </c>
      <c r="B85" s="36" t="s">
        <v>38</v>
      </c>
      <c r="C85" s="28">
        <v>0.0213</v>
      </c>
      <c r="D85" s="8">
        <v>6160.7</v>
      </c>
      <c r="E85" s="12">
        <f t="shared" si="1"/>
        <v>131.22290999999998</v>
      </c>
    </row>
    <row r="86" spans="1:5" ht="15">
      <c r="A86" s="30">
        <v>2.4</v>
      </c>
      <c r="B86" s="36" t="s">
        <v>13</v>
      </c>
      <c r="C86" s="28">
        <v>0.28</v>
      </c>
      <c r="D86" s="8">
        <v>6160.7</v>
      </c>
      <c r="E86" s="12">
        <f t="shared" si="1"/>
        <v>1724.996</v>
      </c>
    </row>
    <row r="87" spans="1:5" ht="15">
      <c r="A87" s="30">
        <v>2.5</v>
      </c>
      <c r="B87" s="36" t="s">
        <v>39</v>
      </c>
      <c r="C87" s="28">
        <v>0.1254</v>
      </c>
      <c r="D87" s="8">
        <v>6160.7</v>
      </c>
      <c r="E87" s="12">
        <f t="shared" si="1"/>
        <v>772.55178</v>
      </c>
    </row>
    <row r="88" spans="1:6" ht="23.25">
      <c r="A88" s="30">
        <v>2.6</v>
      </c>
      <c r="B88" s="36" t="s">
        <v>14</v>
      </c>
      <c r="C88" s="28">
        <v>0.009</v>
      </c>
      <c r="D88" s="8">
        <v>6160.7</v>
      </c>
      <c r="E88" s="12">
        <f t="shared" si="1"/>
        <v>55.446299999999994</v>
      </c>
      <c r="F88" s="101"/>
    </row>
    <row r="89" spans="1:5" ht="15">
      <c r="A89" s="30">
        <v>2.7</v>
      </c>
      <c r="B89" s="36" t="s">
        <v>156</v>
      </c>
      <c r="C89" s="28">
        <v>0.1996</v>
      </c>
      <c r="D89" s="8">
        <v>6160.7</v>
      </c>
      <c r="E89" s="12">
        <f>C89*D89</f>
        <v>1229.67572</v>
      </c>
    </row>
    <row r="90" spans="1:5" ht="15">
      <c r="A90" s="30">
        <v>2.8</v>
      </c>
      <c r="B90" s="36" t="s">
        <v>15</v>
      </c>
      <c r="C90" s="28">
        <v>0.038</v>
      </c>
      <c r="D90" s="8">
        <v>6160.7</v>
      </c>
      <c r="E90" s="12">
        <f aca="true" t="shared" si="2" ref="E90:E95">C90*D90</f>
        <v>234.1066</v>
      </c>
    </row>
    <row r="91" spans="1:5" ht="15">
      <c r="A91" s="37" t="s">
        <v>150</v>
      </c>
      <c r="B91" s="36" t="s">
        <v>16</v>
      </c>
      <c r="C91" s="28">
        <v>0.0144</v>
      </c>
      <c r="D91" s="8">
        <v>6160.7</v>
      </c>
      <c r="E91" s="12">
        <f t="shared" si="2"/>
        <v>88.71408</v>
      </c>
    </row>
    <row r="92" spans="1:5" ht="15">
      <c r="A92" s="89">
        <v>2.1</v>
      </c>
      <c r="B92" s="36" t="s">
        <v>17</v>
      </c>
      <c r="C92" s="28">
        <v>0.0262</v>
      </c>
      <c r="D92" s="8">
        <v>6160.7</v>
      </c>
      <c r="E92" s="12">
        <f t="shared" si="2"/>
        <v>161.41034</v>
      </c>
    </row>
    <row r="93" spans="1:5" ht="15">
      <c r="A93" s="30">
        <v>2.11</v>
      </c>
      <c r="B93" s="36" t="s">
        <v>18</v>
      </c>
      <c r="C93" s="28">
        <v>0.049</v>
      </c>
      <c r="D93" s="8">
        <v>6160.7</v>
      </c>
      <c r="E93" s="12">
        <f t="shared" si="2"/>
        <v>301.8743</v>
      </c>
    </row>
    <row r="94" spans="1:5" ht="23.25">
      <c r="A94" s="30">
        <v>2.12</v>
      </c>
      <c r="B94" s="36" t="s">
        <v>138</v>
      </c>
      <c r="C94" s="28">
        <v>0.0198</v>
      </c>
      <c r="D94" s="8">
        <v>6160.7</v>
      </c>
      <c r="E94" s="12">
        <f t="shared" si="2"/>
        <v>121.98186000000001</v>
      </c>
    </row>
    <row r="95" spans="1:5" ht="23.25">
      <c r="A95" s="31">
        <v>3</v>
      </c>
      <c r="B95" s="34" t="s">
        <v>19</v>
      </c>
      <c r="C95" s="27">
        <f>SUM(C96:C98)</f>
        <v>0</v>
      </c>
      <c r="D95" s="8">
        <v>6160.7</v>
      </c>
      <c r="E95" s="40">
        <f t="shared" si="2"/>
        <v>0</v>
      </c>
    </row>
    <row r="96" spans="1:5" ht="15">
      <c r="A96" s="30">
        <v>3.1</v>
      </c>
      <c r="B96" s="36" t="s">
        <v>20</v>
      </c>
      <c r="C96" s="28"/>
      <c r="D96" s="8">
        <v>6160.7</v>
      </c>
      <c r="E96" s="12"/>
    </row>
    <row r="97" spans="1:5" ht="15">
      <c r="A97" s="30">
        <v>3.2</v>
      </c>
      <c r="B97" s="36" t="s">
        <v>21</v>
      </c>
      <c r="C97" s="28"/>
      <c r="D97" s="8">
        <v>6160.7</v>
      </c>
      <c r="E97" s="12"/>
    </row>
    <row r="98" spans="1:5" ht="15">
      <c r="A98" s="30">
        <v>3.3</v>
      </c>
      <c r="B98" s="36" t="s">
        <v>22</v>
      </c>
      <c r="C98" s="28"/>
      <c r="D98" s="8">
        <v>6160.7</v>
      </c>
      <c r="E98" s="12"/>
    </row>
    <row r="99" spans="1:5" ht="23.25">
      <c r="A99" s="31">
        <v>4</v>
      </c>
      <c r="B99" s="34" t="s">
        <v>23</v>
      </c>
      <c r="C99" s="27">
        <f>SUM(C100:C106)</f>
        <v>2.9745</v>
      </c>
      <c r="D99" s="8">
        <v>6160.7</v>
      </c>
      <c r="E99" s="40">
        <f aca="true" t="shared" si="3" ref="E99:E113">C99*D99</f>
        <v>18325.00215</v>
      </c>
    </row>
    <row r="100" spans="1:5" ht="23.25">
      <c r="A100" s="30">
        <v>4.1</v>
      </c>
      <c r="B100" s="36" t="s">
        <v>41</v>
      </c>
      <c r="C100" s="28">
        <v>1.9848</v>
      </c>
      <c r="D100" s="8">
        <v>6160.7</v>
      </c>
      <c r="E100" s="12">
        <f t="shared" si="3"/>
        <v>12227.75736</v>
      </c>
    </row>
    <row r="101" spans="1:5" ht="15">
      <c r="A101" s="30">
        <v>4.2</v>
      </c>
      <c r="B101" s="36" t="s">
        <v>115</v>
      </c>
      <c r="C101" s="28">
        <v>0.4009</v>
      </c>
      <c r="D101" s="8">
        <v>6160.7</v>
      </c>
      <c r="E101" s="12">
        <f t="shared" si="3"/>
        <v>2469.8246299999996</v>
      </c>
    </row>
    <row r="102" spans="1:5" ht="15">
      <c r="A102" s="30">
        <v>4.3</v>
      </c>
      <c r="B102" s="36" t="s">
        <v>24</v>
      </c>
      <c r="C102" s="28">
        <v>0.2753</v>
      </c>
      <c r="D102" s="8">
        <v>6160.7</v>
      </c>
      <c r="E102" s="12">
        <f t="shared" si="3"/>
        <v>1696.04071</v>
      </c>
    </row>
    <row r="103" spans="1:5" ht="15">
      <c r="A103" s="30">
        <v>4.4</v>
      </c>
      <c r="B103" s="36" t="s">
        <v>139</v>
      </c>
      <c r="C103" s="28">
        <v>0.0383</v>
      </c>
      <c r="D103" s="8">
        <v>6160.7</v>
      </c>
      <c r="E103" s="12">
        <f t="shared" si="3"/>
        <v>235.95481</v>
      </c>
    </row>
    <row r="104" spans="1:5" ht="15">
      <c r="A104" s="30">
        <v>4.5</v>
      </c>
      <c r="B104" s="36" t="s">
        <v>25</v>
      </c>
      <c r="C104" s="28">
        <v>0.0012</v>
      </c>
      <c r="D104" s="8">
        <v>6160.7</v>
      </c>
      <c r="E104" s="12">
        <f t="shared" si="3"/>
        <v>7.392839999999999</v>
      </c>
    </row>
    <row r="105" spans="1:5" ht="15">
      <c r="A105" s="30">
        <v>4.6</v>
      </c>
      <c r="B105" s="36" t="s">
        <v>26</v>
      </c>
      <c r="C105" s="28">
        <v>0.0819</v>
      </c>
      <c r="D105" s="8">
        <v>6160.7</v>
      </c>
      <c r="E105" s="12">
        <f t="shared" si="3"/>
        <v>504.56133</v>
      </c>
    </row>
    <row r="106" spans="1:5" ht="15">
      <c r="A106" s="30">
        <v>4.7</v>
      </c>
      <c r="B106" s="36" t="s">
        <v>42</v>
      </c>
      <c r="C106" s="28">
        <v>0.1921</v>
      </c>
      <c r="D106" s="8">
        <v>6160.7</v>
      </c>
      <c r="E106" s="12">
        <f t="shared" si="3"/>
        <v>1183.47047</v>
      </c>
    </row>
    <row r="107" spans="1:5" ht="15">
      <c r="A107" s="31">
        <v>5</v>
      </c>
      <c r="B107" s="34" t="s">
        <v>27</v>
      </c>
      <c r="C107" s="27">
        <f>SUM(C108:C111)</f>
        <v>1.1439000000000001</v>
      </c>
      <c r="D107" s="8">
        <v>6160.7</v>
      </c>
      <c r="E107" s="40">
        <f t="shared" si="3"/>
        <v>7047.224730000001</v>
      </c>
    </row>
    <row r="108" spans="1:5" ht="23.25">
      <c r="A108" s="30">
        <v>5.1</v>
      </c>
      <c r="B108" s="36" t="s">
        <v>43</v>
      </c>
      <c r="C108" s="28">
        <v>0.5794</v>
      </c>
      <c r="D108" s="8">
        <v>6160.7</v>
      </c>
      <c r="E108" s="12">
        <f t="shared" si="3"/>
        <v>3569.50958</v>
      </c>
    </row>
    <row r="109" spans="1:5" ht="15">
      <c r="A109" s="30">
        <v>5.2</v>
      </c>
      <c r="B109" s="36" t="s">
        <v>115</v>
      </c>
      <c r="C109" s="28">
        <v>0.117</v>
      </c>
      <c r="D109" s="8">
        <v>6160.7</v>
      </c>
      <c r="E109" s="12">
        <f t="shared" si="3"/>
        <v>720.8019</v>
      </c>
    </row>
    <row r="110" spans="1:5" ht="15">
      <c r="A110" s="30">
        <v>5.3</v>
      </c>
      <c r="B110" s="36" t="s">
        <v>28</v>
      </c>
      <c r="C110" s="28">
        <v>0.1618</v>
      </c>
      <c r="D110" s="8">
        <v>6160.7</v>
      </c>
      <c r="E110" s="12">
        <f t="shared" si="3"/>
        <v>996.80126</v>
      </c>
    </row>
    <row r="111" spans="1:5" ht="15">
      <c r="A111" s="30">
        <v>5.4</v>
      </c>
      <c r="B111" s="36" t="s">
        <v>29</v>
      </c>
      <c r="C111" s="28">
        <v>0.2857</v>
      </c>
      <c r="D111" s="8">
        <v>6160.7</v>
      </c>
      <c r="E111" s="12">
        <f t="shared" si="3"/>
        <v>1760.11199</v>
      </c>
    </row>
    <row r="112" spans="1:5" ht="15">
      <c r="A112" s="31">
        <v>6</v>
      </c>
      <c r="B112" s="34" t="s">
        <v>44</v>
      </c>
      <c r="C112" s="27">
        <v>2.2697</v>
      </c>
      <c r="D112" s="8">
        <v>6160.7</v>
      </c>
      <c r="E112" s="40">
        <f t="shared" si="3"/>
        <v>13982.940789999999</v>
      </c>
    </row>
    <row r="113" spans="1:5" ht="15">
      <c r="A113" s="35">
        <v>6.1</v>
      </c>
      <c r="B113" s="34" t="s">
        <v>117</v>
      </c>
      <c r="C113" s="27">
        <f>C119*9.85%</f>
        <v>1.153435</v>
      </c>
      <c r="D113" s="8">
        <v>6160.7</v>
      </c>
      <c r="E113" s="40">
        <f t="shared" si="3"/>
        <v>7105.967004499999</v>
      </c>
    </row>
    <row r="114" spans="1:5" ht="15">
      <c r="A114" s="31">
        <v>7</v>
      </c>
      <c r="B114" s="34" t="s">
        <v>30</v>
      </c>
      <c r="C114" s="27">
        <v>0.009</v>
      </c>
      <c r="D114" s="8">
        <v>6160.7</v>
      </c>
      <c r="E114" s="40">
        <v>53.14</v>
      </c>
    </row>
    <row r="115" spans="1:5" ht="15">
      <c r="A115" s="31">
        <v>8</v>
      </c>
      <c r="B115" s="34" t="s">
        <v>31</v>
      </c>
      <c r="C115" s="29">
        <f>C114+C112+C107+C99+C95+C82+C71</f>
        <v>11.350357200000001</v>
      </c>
      <c r="D115" s="8">
        <v>6160.7</v>
      </c>
      <c r="E115" s="40">
        <f>E71+E82+E95+E99+E107+E112+E114</f>
        <v>69923.83930204</v>
      </c>
    </row>
    <row r="116" spans="1:5" ht="15">
      <c r="A116" s="38">
        <v>9</v>
      </c>
      <c r="B116" s="36" t="s">
        <v>32</v>
      </c>
      <c r="C116" s="28">
        <v>0.2342</v>
      </c>
      <c r="D116" s="8">
        <v>6160.7</v>
      </c>
      <c r="E116" s="12">
        <f>C116*D116</f>
        <v>1442.83594</v>
      </c>
    </row>
    <row r="117" spans="1:5" ht="15">
      <c r="A117" s="38">
        <v>10</v>
      </c>
      <c r="B117" s="36" t="s">
        <v>45</v>
      </c>
      <c r="C117" s="51">
        <v>0.1254</v>
      </c>
      <c r="D117" s="8">
        <v>6160.7</v>
      </c>
      <c r="E117" s="12">
        <f>C117*D117+2.57</f>
        <v>775.1217800000001</v>
      </c>
    </row>
    <row r="118" spans="1:5" ht="15">
      <c r="A118" s="31">
        <v>11</v>
      </c>
      <c r="B118" s="54" t="s">
        <v>33</v>
      </c>
      <c r="C118" s="27">
        <f>C115+C116+C117</f>
        <v>11.709957200000002</v>
      </c>
      <c r="D118" s="8">
        <v>6160.7</v>
      </c>
      <c r="E118" s="40">
        <f>E115+E116+E117</f>
        <v>72141.79702204</v>
      </c>
    </row>
    <row r="119" ht="15">
      <c r="C119" s="91">
        <v>11.71</v>
      </c>
    </row>
    <row r="120" ht="15">
      <c r="C120" s="59"/>
    </row>
    <row r="122" spans="2:5" ht="15">
      <c r="B122" t="s">
        <v>160</v>
      </c>
      <c r="C122" s="102"/>
      <c r="E122" s="110" t="s">
        <v>161</v>
      </c>
    </row>
  </sheetData>
  <sheetProtection/>
  <mergeCells count="13">
    <mergeCell ref="A63:E63"/>
    <mergeCell ref="C70:E70"/>
    <mergeCell ref="A65:E65"/>
    <mergeCell ref="A67:B67"/>
    <mergeCell ref="A68:B68"/>
    <mergeCell ref="A69:B69"/>
    <mergeCell ref="A8:B8"/>
    <mergeCell ref="A9:B9"/>
    <mergeCell ref="C10:E10"/>
    <mergeCell ref="A1:E1"/>
    <mergeCell ref="A3:E3"/>
    <mergeCell ref="A5:E5"/>
    <mergeCell ref="A7:B7"/>
  </mergeCells>
  <hyperlinks>
    <hyperlink ref="A3:E3" location="ГЛАВНАЯ!A1" display="Вернуться на главную страницу к списку домов"/>
  </hyperlink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5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11.8515625" style="0" customWidth="1"/>
    <col min="2" max="2" width="46.57421875" style="0" customWidth="1"/>
    <col min="3" max="3" width="15.140625" style="0" hidden="1" customWidth="1"/>
    <col min="4" max="4" width="15.57421875" style="0" hidden="1" customWidth="1"/>
    <col min="5" max="5" width="31.57421875" style="0" customWidth="1"/>
  </cols>
  <sheetData>
    <row r="1" spans="1:5" ht="55.5" customHeight="1" thickBot="1">
      <c r="A1" s="122" t="s">
        <v>140</v>
      </c>
      <c r="B1" s="123"/>
      <c r="C1" s="123"/>
      <c r="D1" s="123"/>
      <c r="E1" s="123"/>
    </row>
    <row r="3" spans="1:5" ht="15">
      <c r="A3" s="126" t="s">
        <v>86</v>
      </c>
      <c r="B3" s="126"/>
      <c r="C3" s="126"/>
      <c r="D3" s="126"/>
      <c r="E3" s="126"/>
    </row>
    <row r="5" spans="1:5" ht="15">
      <c r="A5" s="124" t="s">
        <v>52</v>
      </c>
      <c r="B5" s="124"/>
      <c r="C5" s="124"/>
      <c r="D5" s="124"/>
      <c r="E5" s="124"/>
    </row>
    <row r="6" spans="1:5" ht="15">
      <c r="A6" s="14" t="s">
        <v>147</v>
      </c>
      <c r="B6" s="14"/>
      <c r="C6" s="14"/>
      <c r="D6" s="14"/>
      <c r="E6" s="14"/>
    </row>
    <row r="7" spans="1:5" ht="15">
      <c r="A7" s="125"/>
      <c r="B7" s="125"/>
      <c r="C7" s="125"/>
      <c r="D7" s="125"/>
      <c r="E7" s="125"/>
    </row>
    <row r="8" spans="1:5" ht="15">
      <c r="A8" s="119" t="s">
        <v>1</v>
      </c>
      <c r="B8" s="119"/>
      <c r="C8" s="7"/>
      <c r="D8" s="7"/>
      <c r="E8" s="8">
        <v>4379.5</v>
      </c>
    </row>
    <row r="9" spans="1:5" ht="15">
      <c r="A9" s="119" t="s">
        <v>2</v>
      </c>
      <c r="B9" s="119"/>
      <c r="C9" s="7"/>
      <c r="D9" s="7"/>
      <c r="E9" s="8">
        <v>11.27</v>
      </c>
    </row>
    <row r="10" spans="1:5" ht="15">
      <c r="A10" s="120"/>
      <c r="B10" s="120"/>
      <c r="C10" s="7"/>
      <c r="D10" s="7"/>
      <c r="E10" s="13">
        <f>E8*E9</f>
        <v>49356.965</v>
      </c>
    </row>
    <row r="11" spans="1:5" ht="54" customHeight="1">
      <c r="A11" s="9" t="s">
        <v>35</v>
      </c>
      <c r="B11" s="10" t="s">
        <v>3</v>
      </c>
      <c r="C11" s="121" t="s">
        <v>34</v>
      </c>
      <c r="D11" s="121"/>
      <c r="E11" s="121"/>
    </row>
    <row r="12" spans="1:5" ht="23.25">
      <c r="A12" s="33">
        <v>1</v>
      </c>
      <c r="B12" s="34" t="s">
        <v>36</v>
      </c>
      <c r="C12" s="27">
        <f>SUM(C15:C22)</f>
        <v>2.3216834</v>
      </c>
      <c r="D12" s="7">
        <v>4379.5</v>
      </c>
      <c r="E12" s="40">
        <f>C12*D12</f>
        <v>10167.8124503</v>
      </c>
    </row>
    <row r="13" spans="1:5" ht="15">
      <c r="A13" s="45"/>
      <c r="B13" s="46" t="s">
        <v>4</v>
      </c>
      <c r="C13" s="47"/>
      <c r="D13" s="7">
        <v>4379.5</v>
      </c>
      <c r="E13" s="12"/>
    </row>
    <row r="14" spans="1:5" ht="15">
      <c r="A14" s="3">
        <v>1.1</v>
      </c>
      <c r="B14" s="4" t="s">
        <v>37</v>
      </c>
      <c r="C14" s="5">
        <f>C15+C16</f>
        <v>1.6717</v>
      </c>
      <c r="D14" s="7">
        <v>4379.5</v>
      </c>
      <c r="E14" s="12">
        <f aca="true" t="shared" si="0" ref="E14:E56">C14*D14</f>
        <v>7321.21015</v>
      </c>
    </row>
    <row r="15" spans="1:5" ht="15">
      <c r="A15" s="2"/>
      <c r="B15" s="4" t="s">
        <v>5</v>
      </c>
      <c r="C15" s="6">
        <v>1.6717</v>
      </c>
      <c r="D15" s="7">
        <v>4379.5</v>
      </c>
      <c r="E15" s="12">
        <f t="shared" si="0"/>
        <v>7321.21015</v>
      </c>
    </row>
    <row r="16" spans="1:5" ht="15">
      <c r="A16" s="2"/>
      <c r="B16" s="4" t="s">
        <v>6</v>
      </c>
      <c r="C16" s="6"/>
      <c r="D16" s="7">
        <v>4379.5</v>
      </c>
      <c r="E16" s="12"/>
    </row>
    <row r="17" spans="1:5" ht="15">
      <c r="A17" s="2">
        <v>1.2</v>
      </c>
      <c r="B17" s="4" t="s">
        <v>115</v>
      </c>
      <c r="C17" s="6">
        <f>(C15+C16)*0.202</f>
        <v>0.3376834</v>
      </c>
      <c r="D17" s="7">
        <v>4379.5</v>
      </c>
      <c r="E17" s="12">
        <f t="shared" si="0"/>
        <v>1478.8844503</v>
      </c>
    </row>
    <row r="18" spans="1:5" ht="23.25">
      <c r="A18" s="2">
        <v>1.3</v>
      </c>
      <c r="B18" s="4" t="s">
        <v>134</v>
      </c>
      <c r="C18" s="6">
        <v>0.0143</v>
      </c>
      <c r="D18" s="7">
        <v>4379.5</v>
      </c>
      <c r="E18" s="12">
        <f t="shared" si="0"/>
        <v>62.62685</v>
      </c>
    </row>
    <row r="19" spans="1:5" ht="15">
      <c r="A19" s="2">
        <v>1.4</v>
      </c>
      <c r="B19" s="36" t="s">
        <v>7</v>
      </c>
      <c r="C19" s="28"/>
      <c r="D19" s="7">
        <v>4379.5</v>
      </c>
      <c r="E19" s="12"/>
    </row>
    <row r="20" spans="1:5" ht="15">
      <c r="A20" s="2">
        <v>1.5</v>
      </c>
      <c r="B20" s="36" t="s">
        <v>8</v>
      </c>
      <c r="C20" s="28">
        <v>0.0816</v>
      </c>
      <c r="D20" s="7">
        <v>4379.5</v>
      </c>
      <c r="E20" s="12">
        <f t="shared" si="0"/>
        <v>357.3672</v>
      </c>
    </row>
    <row r="21" spans="1:5" ht="15">
      <c r="A21" s="2">
        <v>1.6</v>
      </c>
      <c r="B21" s="36" t="s">
        <v>135</v>
      </c>
      <c r="C21" s="28">
        <v>0.1164</v>
      </c>
      <c r="D21" s="7">
        <v>4379.5</v>
      </c>
      <c r="E21" s="12">
        <f t="shared" si="0"/>
        <v>509.7738</v>
      </c>
    </row>
    <row r="22" spans="1:5" ht="15">
      <c r="A22" s="2">
        <v>1.7</v>
      </c>
      <c r="B22" s="36" t="s">
        <v>136</v>
      </c>
      <c r="C22" s="48">
        <v>0.1</v>
      </c>
      <c r="D22" s="7">
        <v>4379.5</v>
      </c>
      <c r="E22" s="12">
        <f t="shared" si="0"/>
        <v>437.95000000000005</v>
      </c>
    </row>
    <row r="23" spans="1:5" ht="15">
      <c r="A23" s="31">
        <v>2</v>
      </c>
      <c r="B23" s="34" t="s">
        <v>9</v>
      </c>
      <c r="C23" s="27">
        <f>SUM(C24:C35)</f>
        <v>2.0415</v>
      </c>
      <c r="D23" s="7">
        <v>4379.5</v>
      </c>
      <c r="E23" s="40">
        <f t="shared" si="0"/>
        <v>8940.74925</v>
      </c>
    </row>
    <row r="24" spans="1:5" ht="15">
      <c r="A24" s="30">
        <v>2.1</v>
      </c>
      <c r="B24" s="36" t="s">
        <v>10</v>
      </c>
      <c r="C24" s="28">
        <v>0.6191</v>
      </c>
      <c r="D24" s="7">
        <v>4379.5</v>
      </c>
      <c r="E24" s="12">
        <f t="shared" si="0"/>
        <v>2711.34845</v>
      </c>
    </row>
    <row r="25" spans="1:5" ht="15">
      <c r="A25" s="30">
        <v>2.2</v>
      </c>
      <c r="B25" s="36" t="s">
        <v>11</v>
      </c>
      <c r="C25" s="28">
        <v>0.2333</v>
      </c>
      <c r="D25" s="7">
        <v>4379.5</v>
      </c>
      <c r="E25" s="12">
        <f t="shared" si="0"/>
        <v>1021.73735</v>
      </c>
    </row>
    <row r="26" spans="1:5" ht="15">
      <c r="A26" s="30">
        <v>2.3</v>
      </c>
      <c r="B26" s="36" t="s">
        <v>12</v>
      </c>
      <c r="C26" s="28">
        <v>0.6167</v>
      </c>
      <c r="D26" s="7"/>
      <c r="E26" s="12"/>
    </row>
    <row r="27" spans="1:5" ht="23.25">
      <c r="A27" s="30">
        <v>2.4</v>
      </c>
      <c r="B27" s="36" t="s">
        <v>38</v>
      </c>
      <c r="C27" s="28">
        <v>0.0334</v>
      </c>
      <c r="D27" s="7">
        <v>4379.5</v>
      </c>
      <c r="E27" s="12">
        <f t="shared" si="0"/>
        <v>146.2753</v>
      </c>
    </row>
    <row r="28" spans="1:5" ht="15">
      <c r="A28" s="30">
        <v>2.5</v>
      </c>
      <c r="B28" s="36" t="s">
        <v>13</v>
      </c>
      <c r="C28" s="28">
        <v>0.2607</v>
      </c>
      <c r="D28" s="7">
        <v>4379.5</v>
      </c>
      <c r="E28" s="12">
        <f t="shared" si="0"/>
        <v>1141.7356499999999</v>
      </c>
    </row>
    <row r="29" spans="1:5" ht="15">
      <c r="A29" s="30">
        <v>2.6</v>
      </c>
      <c r="B29" s="36" t="s">
        <v>39</v>
      </c>
      <c r="C29" s="28">
        <v>0.0834</v>
      </c>
      <c r="D29" s="7">
        <v>4379.5</v>
      </c>
      <c r="E29" s="12">
        <f t="shared" si="0"/>
        <v>365.2503</v>
      </c>
    </row>
    <row r="30" spans="1:5" ht="23.25">
      <c r="A30" s="30">
        <v>2.7</v>
      </c>
      <c r="B30" s="36" t="s">
        <v>14</v>
      </c>
      <c r="C30" s="28">
        <v>0.0092</v>
      </c>
      <c r="D30" s="7">
        <v>4379.5</v>
      </c>
      <c r="E30" s="12">
        <f t="shared" si="0"/>
        <v>40.291399999999996</v>
      </c>
    </row>
    <row r="31" spans="1:5" ht="15">
      <c r="A31" s="30">
        <v>2.8</v>
      </c>
      <c r="B31" s="36" t="s">
        <v>15</v>
      </c>
      <c r="C31" s="28">
        <v>0.0483</v>
      </c>
      <c r="D31" s="7">
        <v>4379.5</v>
      </c>
      <c r="E31" s="12">
        <f t="shared" si="0"/>
        <v>211.52985</v>
      </c>
    </row>
    <row r="32" spans="1:5" ht="15">
      <c r="A32" s="37" t="s">
        <v>150</v>
      </c>
      <c r="B32" s="36" t="s">
        <v>16</v>
      </c>
      <c r="C32" s="28">
        <v>0.0144</v>
      </c>
      <c r="D32" s="7">
        <v>4379.5</v>
      </c>
      <c r="E32" s="12">
        <f t="shared" si="0"/>
        <v>63.0648</v>
      </c>
    </row>
    <row r="33" spans="1:5" ht="15">
      <c r="A33" s="89">
        <v>2.1</v>
      </c>
      <c r="B33" s="36" t="s">
        <v>17</v>
      </c>
      <c r="C33" s="28">
        <v>0.0542</v>
      </c>
      <c r="D33" s="7">
        <v>4379.5</v>
      </c>
      <c r="E33" s="12">
        <f t="shared" si="0"/>
        <v>237.3689</v>
      </c>
    </row>
    <row r="34" spans="1:5" ht="15">
      <c r="A34" s="30">
        <v>2.11</v>
      </c>
      <c r="B34" s="36" t="s">
        <v>18</v>
      </c>
      <c r="C34" s="28">
        <v>0.049</v>
      </c>
      <c r="D34" s="7">
        <v>4379.5</v>
      </c>
      <c r="E34" s="12">
        <f t="shared" si="0"/>
        <v>214.59550000000002</v>
      </c>
    </row>
    <row r="35" spans="1:5" ht="23.25">
      <c r="A35" s="30">
        <v>2.12</v>
      </c>
      <c r="B35" s="36" t="s">
        <v>138</v>
      </c>
      <c r="C35" s="28">
        <v>0.0198</v>
      </c>
      <c r="D35" s="7">
        <v>4379.5</v>
      </c>
      <c r="E35" s="12">
        <f t="shared" si="0"/>
        <v>86.7141</v>
      </c>
    </row>
    <row r="36" spans="1:5" ht="23.25">
      <c r="A36" s="31">
        <v>3</v>
      </c>
      <c r="B36" s="34" t="s">
        <v>19</v>
      </c>
      <c r="C36" s="27">
        <f>SUM(C37:C39)</f>
        <v>0</v>
      </c>
      <c r="D36" s="7">
        <v>4379.5</v>
      </c>
      <c r="E36" s="40">
        <f t="shared" si="0"/>
        <v>0</v>
      </c>
    </row>
    <row r="37" spans="1:5" ht="15">
      <c r="A37" s="30">
        <v>3.1</v>
      </c>
      <c r="B37" s="36" t="s">
        <v>20</v>
      </c>
      <c r="C37" s="28"/>
      <c r="D37" s="7">
        <v>4379.5</v>
      </c>
      <c r="E37" s="12"/>
    </row>
    <row r="38" spans="1:5" ht="15">
      <c r="A38" s="30">
        <v>3.2</v>
      </c>
      <c r="B38" s="36" t="s">
        <v>21</v>
      </c>
      <c r="C38" s="28"/>
      <c r="D38" s="7">
        <v>4379.5</v>
      </c>
      <c r="E38" s="12"/>
    </row>
    <row r="39" spans="1:5" ht="15">
      <c r="A39" s="30">
        <v>3.3</v>
      </c>
      <c r="B39" s="36" t="s">
        <v>22</v>
      </c>
      <c r="C39" s="28"/>
      <c r="D39" s="7">
        <v>4379.5</v>
      </c>
      <c r="E39" s="12"/>
    </row>
    <row r="40" spans="1:5" ht="23.25">
      <c r="A40" s="31">
        <v>4</v>
      </c>
      <c r="B40" s="34" t="s">
        <v>23</v>
      </c>
      <c r="C40" s="27">
        <f>SUM(C41:C47)</f>
        <v>2.9609388</v>
      </c>
      <c r="D40" s="7">
        <v>4379.5</v>
      </c>
      <c r="E40" s="40">
        <f t="shared" si="0"/>
        <v>12967.4314746</v>
      </c>
    </row>
    <row r="41" spans="1:5" ht="23.25">
      <c r="A41" s="30">
        <v>4.1</v>
      </c>
      <c r="B41" s="36" t="s">
        <v>41</v>
      </c>
      <c r="C41" s="28">
        <v>1.8294</v>
      </c>
      <c r="D41" s="7">
        <v>4379.5</v>
      </c>
      <c r="E41" s="12">
        <f t="shared" si="0"/>
        <v>8011.8573</v>
      </c>
    </row>
    <row r="42" spans="1:5" ht="15">
      <c r="A42" s="30">
        <v>4.2</v>
      </c>
      <c r="B42" s="36" t="s">
        <v>115</v>
      </c>
      <c r="C42" s="28">
        <f>C41*0.202</f>
        <v>0.3695388</v>
      </c>
      <c r="D42" s="7">
        <v>4379.5</v>
      </c>
      <c r="E42" s="12">
        <f t="shared" si="0"/>
        <v>1618.3951746</v>
      </c>
    </row>
    <row r="43" spans="1:5" ht="15">
      <c r="A43" s="30">
        <v>4.3</v>
      </c>
      <c r="B43" s="36" t="s">
        <v>24</v>
      </c>
      <c r="C43" s="28">
        <v>0.3973</v>
      </c>
      <c r="D43" s="7">
        <v>4379.5</v>
      </c>
      <c r="E43" s="12">
        <f t="shared" si="0"/>
        <v>1739.97535</v>
      </c>
    </row>
    <row r="44" spans="1:5" ht="15">
      <c r="A44" s="30">
        <v>4.4</v>
      </c>
      <c r="B44" s="36" t="s">
        <v>139</v>
      </c>
      <c r="C44" s="28">
        <v>0.0157</v>
      </c>
      <c r="D44" s="7">
        <v>4379.5</v>
      </c>
      <c r="E44" s="12">
        <f t="shared" si="0"/>
        <v>68.75815</v>
      </c>
    </row>
    <row r="45" spans="1:5" ht="15">
      <c r="A45" s="30">
        <v>4.5</v>
      </c>
      <c r="B45" s="36" t="s">
        <v>25</v>
      </c>
      <c r="C45" s="28">
        <v>0.0036000000000000003</v>
      </c>
      <c r="D45" s="7">
        <v>4379.5</v>
      </c>
      <c r="E45" s="12">
        <f t="shared" si="0"/>
        <v>15.766200000000001</v>
      </c>
    </row>
    <row r="46" spans="1:5" ht="15">
      <c r="A46" s="30">
        <v>4.6</v>
      </c>
      <c r="B46" s="36" t="s">
        <v>26</v>
      </c>
      <c r="C46" s="28">
        <v>0.083</v>
      </c>
      <c r="D46" s="7">
        <v>4379.5</v>
      </c>
      <c r="E46" s="12">
        <f t="shared" si="0"/>
        <v>363.49850000000004</v>
      </c>
    </row>
    <row r="47" spans="1:5" ht="15">
      <c r="A47" s="30">
        <v>4.7</v>
      </c>
      <c r="B47" s="36" t="s">
        <v>42</v>
      </c>
      <c r="C47" s="28">
        <v>0.2624</v>
      </c>
      <c r="D47" s="7">
        <v>4379.5</v>
      </c>
      <c r="E47" s="12">
        <f t="shared" si="0"/>
        <v>1149.1808</v>
      </c>
    </row>
    <row r="48" spans="1:5" ht="15">
      <c r="A48" s="31">
        <v>5</v>
      </c>
      <c r="B48" s="34" t="s">
        <v>27</v>
      </c>
      <c r="C48" s="27">
        <f>SUM(C49:C52)</f>
        <v>1.1244524</v>
      </c>
      <c r="D48" s="7">
        <v>4379.5</v>
      </c>
      <c r="E48" s="40">
        <f t="shared" si="0"/>
        <v>4924.5392858000005</v>
      </c>
    </row>
    <row r="49" spans="1:5" ht="23.25">
      <c r="A49" s="30">
        <v>5.1</v>
      </c>
      <c r="B49" s="36" t="s">
        <v>43</v>
      </c>
      <c r="C49" s="28">
        <v>0.5562</v>
      </c>
      <c r="D49" s="7">
        <v>4379.5</v>
      </c>
      <c r="E49" s="12">
        <f t="shared" si="0"/>
        <v>2435.8779</v>
      </c>
    </row>
    <row r="50" spans="1:5" ht="15">
      <c r="A50" s="30">
        <v>5.2</v>
      </c>
      <c r="B50" s="36" t="s">
        <v>115</v>
      </c>
      <c r="C50" s="28">
        <f>C49*0.202</f>
        <v>0.11235240000000002</v>
      </c>
      <c r="D50" s="7">
        <v>4379.5</v>
      </c>
      <c r="E50" s="12">
        <f t="shared" si="0"/>
        <v>492.0473358000001</v>
      </c>
    </row>
    <row r="51" spans="1:5" ht="15">
      <c r="A51" s="30">
        <v>5.3</v>
      </c>
      <c r="B51" s="36" t="s">
        <v>28</v>
      </c>
      <c r="C51" s="28">
        <v>0.1815</v>
      </c>
      <c r="D51" s="7">
        <v>4379.5</v>
      </c>
      <c r="E51" s="12">
        <f t="shared" si="0"/>
        <v>794.87925</v>
      </c>
    </row>
    <row r="52" spans="1:5" ht="15">
      <c r="A52" s="30">
        <v>5.4</v>
      </c>
      <c r="B52" s="36" t="s">
        <v>29</v>
      </c>
      <c r="C52" s="28">
        <v>0.2744</v>
      </c>
      <c r="D52" s="7">
        <v>4379.5</v>
      </c>
      <c r="E52" s="12">
        <f t="shared" si="0"/>
        <v>1201.7348</v>
      </c>
    </row>
    <row r="53" spans="1:5" ht="15">
      <c r="A53" s="31">
        <v>6</v>
      </c>
      <c r="B53" s="34" t="s">
        <v>44</v>
      </c>
      <c r="C53" s="27">
        <v>2.085</v>
      </c>
      <c r="D53" s="7">
        <v>4379.5</v>
      </c>
      <c r="E53" s="40">
        <f t="shared" si="0"/>
        <v>9131.2575</v>
      </c>
    </row>
    <row r="54" spans="1:5" ht="15">
      <c r="A54" s="35">
        <v>6.1</v>
      </c>
      <c r="B54" s="34" t="s">
        <v>117</v>
      </c>
      <c r="C54" s="27">
        <f>C61*9.85%</f>
        <v>1.1100949999999998</v>
      </c>
      <c r="D54" s="7">
        <v>4379.5</v>
      </c>
      <c r="E54" s="40">
        <f t="shared" si="0"/>
        <v>4861.6610525</v>
      </c>
    </row>
    <row r="55" spans="1:5" ht="15">
      <c r="A55" s="31">
        <v>7</v>
      </c>
      <c r="B55" s="34" t="s">
        <v>30</v>
      </c>
      <c r="C55" s="27">
        <v>0.009</v>
      </c>
      <c r="D55" s="7">
        <v>4379.5</v>
      </c>
      <c r="E55" s="40">
        <f t="shared" si="0"/>
        <v>39.415499999999994</v>
      </c>
    </row>
    <row r="56" spans="1:6" ht="15">
      <c r="A56" s="31">
        <v>8</v>
      </c>
      <c r="B56" s="34" t="s">
        <v>31</v>
      </c>
      <c r="C56" s="29">
        <f>C55+C53+C48+C40+C36+C23+C12</f>
        <v>10.5425746</v>
      </c>
      <c r="D56" s="7">
        <v>4379.5</v>
      </c>
      <c r="E56" s="40">
        <f t="shared" si="0"/>
        <v>46171.2054607</v>
      </c>
      <c r="F56" s="101"/>
    </row>
    <row r="57" spans="1:5" ht="15">
      <c r="A57" s="38">
        <v>9</v>
      </c>
      <c r="B57" s="36" t="s">
        <v>32</v>
      </c>
      <c r="C57" s="28">
        <v>0.6326</v>
      </c>
      <c r="D57" s="7">
        <v>4379.5</v>
      </c>
      <c r="E57" s="12">
        <f>C57*D57</f>
        <v>2770.4717</v>
      </c>
    </row>
    <row r="58" spans="1:5" ht="15">
      <c r="A58" s="38">
        <v>10</v>
      </c>
      <c r="B58" s="36" t="s">
        <v>45</v>
      </c>
      <c r="C58" s="28">
        <v>0.0948</v>
      </c>
      <c r="D58" s="7">
        <v>4379.5</v>
      </c>
      <c r="E58" s="12">
        <f>C58*D58+0.12</f>
        <v>415.2966</v>
      </c>
    </row>
    <row r="59" spans="1:7" ht="15">
      <c r="A59" s="31">
        <v>11</v>
      </c>
      <c r="B59" s="54" t="s">
        <v>33</v>
      </c>
      <c r="C59" s="27">
        <f>C56+C57+C58</f>
        <v>11.2699746</v>
      </c>
      <c r="D59" s="7">
        <v>4379.5</v>
      </c>
      <c r="E59" s="40">
        <f>E56+E57+E58</f>
        <v>49356.973760700006</v>
      </c>
      <c r="G59" s="101"/>
    </row>
    <row r="60" spans="1:5" ht="15">
      <c r="A60" s="30"/>
      <c r="B60" s="36"/>
      <c r="C60" s="58"/>
      <c r="D60" s="7"/>
      <c r="E60" s="12"/>
    </row>
    <row r="61" spans="1:5" ht="15">
      <c r="A61" s="55"/>
      <c r="B61" s="56"/>
      <c r="C61" s="69">
        <v>11.27</v>
      </c>
      <c r="D61" s="70"/>
      <c r="E61" s="71"/>
    </row>
    <row r="62" spans="1:5" ht="30.75" customHeight="1" thickBot="1">
      <c r="A62" s="122" t="s">
        <v>140</v>
      </c>
      <c r="B62" s="123"/>
      <c r="C62" s="123"/>
      <c r="D62" s="123"/>
      <c r="E62" s="123"/>
    </row>
    <row r="63" ht="15">
      <c r="C63" s="72"/>
    </row>
    <row r="64" spans="1:5" ht="15" hidden="1">
      <c r="A64" s="126" t="s">
        <v>86</v>
      </c>
      <c r="B64" s="126"/>
      <c r="C64" s="126"/>
      <c r="D64" s="126"/>
      <c r="E64" s="126"/>
    </row>
    <row r="66" spans="1:5" ht="15">
      <c r="A66" s="124" t="s">
        <v>52</v>
      </c>
      <c r="B66" s="124"/>
      <c r="C66" s="124"/>
      <c r="D66" s="124"/>
      <c r="E66" s="124"/>
    </row>
    <row r="67" spans="1:5" ht="15">
      <c r="A67" s="14" t="s">
        <v>148</v>
      </c>
      <c r="B67" s="14"/>
      <c r="C67" s="14"/>
      <c r="D67" s="14"/>
      <c r="E67" s="14"/>
    </row>
    <row r="68" spans="1:5" ht="15">
      <c r="A68" s="125" t="s">
        <v>0</v>
      </c>
      <c r="B68" s="125"/>
      <c r="C68" s="125"/>
      <c r="D68" s="125"/>
      <c r="E68" s="125"/>
    </row>
    <row r="69" spans="1:5" ht="15">
      <c r="A69" s="119" t="s">
        <v>1</v>
      </c>
      <c r="B69" s="119"/>
      <c r="C69" s="7"/>
      <c r="D69" s="7"/>
      <c r="E69" s="8">
        <v>4379.5</v>
      </c>
    </row>
    <row r="70" spans="1:5" ht="15">
      <c r="A70" s="119" t="s">
        <v>2</v>
      </c>
      <c r="B70" s="119"/>
      <c r="C70" s="7"/>
      <c r="D70" s="7"/>
      <c r="E70" s="8">
        <v>11.27</v>
      </c>
    </row>
    <row r="71" spans="1:5" ht="15">
      <c r="A71" s="120"/>
      <c r="B71" s="120"/>
      <c r="C71" s="7"/>
      <c r="D71" s="7"/>
      <c r="E71" s="13">
        <f>E69*E70</f>
        <v>49356.965</v>
      </c>
    </row>
    <row r="72" spans="1:5" ht="36.75" customHeight="1">
      <c r="A72" s="9" t="s">
        <v>35</v>
      </c>
      <c r="B72" s="10" t="s">
        <v>3</v>
      </c>
      <c r="C72" s="121" t="s">
        <v>34</v>
      </c>
      <c r="D72" s="121"/>
      <c r="E72" s="121"/>
    </row>
    <row r="73" spans="1:5" ht="23.25">
      <c r="A73" s="33">
        <v>1</v>
      </c>
      <c r="B73" s="34" t="s">
        <v>36</v>
      </c>
      <c r="C73" s="27">
        <f>C76+C78+C79+C81+C82+C83</f>
        <v>2.8056694</v>
      </c>
      <c r="D73" s="7">
        <v>4379.5</v>
      </c>
      <c r="E73" s="40">
        <f>C73*D73</f>
        <v>12287.429137300001</v>
      </c>
    </row>
    <row r="74" spans="1:5" ht="15">
      <c r="A74" s="45"/>
      <c r="B74" s="46" t="s">
        <v>4</v>
      </c>
      <c r="C74" s="47"/>
      <c r="D74" s="7">
        <v>4379.5</v>
      </c>
      <c r="E74" s="12"/>
    </row>
    <row r="75" spans="1:5" ht="15">
      <c r="A75" s="3">
        <v>1.1</v>
      </c>
      <c r="B75" s="4" t="s">
        <v>37</v>
      </c>
      <c r="C75" s="5">
        <f>C76+C77</f>
        <v>2.0647</v>
      </c>
      <c r="D75" s="7">
        <v>4379.5</v>
      </c>
      <c r="E75" s="12">
        <f>C75*D75</f>
        <v>9042.353650000001</v>
      </c>
    </row>
    <row r="76" spans="1:5" ht="15">
      <c r="A76" s="2"/>
      <c r="B76" s="4" t="s">
        <v>5</v>
      </c>
      <c r="C76" s="6">
        <v>2.0647</v>
      </c>
      <c r="D76" s="7">
        <v>4379.5</v>
      </c>
      <c r="E76" s="12">
        <f>C76*D76</f>
        <v>9042.353650000001</v>
      </c>
    </row>
    <row r="77" spans="1:5" ht="15">
      <c r="A77" s="2"/>
      <c r="B77" s="4" t="s">
        <v>6</v>
      </c>
      <c r="C77" s="6"/>
      <c r="D77" s="7">
        <v>4379.5</v>
      </c>
      <c r="E77" s="12"/>
    </row>
    <row r="78" spans="1:5" ht="15">
      <c r="A78" s="2">
        <v>1.2</v>
      </c>
      <c r="B78" s="4" t="s">
        <v>115</v>
      </c>
      <c r="C78" s="6">
        <f>(C76+C77)*0.202</f>
        <v>0.4170694000000001</v>
      </c>
      <c r="D78" s="7">
        <v>4379.5</v>
      </c>
      <c r="E78" s="12">
        <f>C78*D78</f>
        <v>1826.5554373000004</v>
      </c>
    </row>
    <row r="79" spans="1:5" ht="23.25">
      <c r="A79" s="2">
        <v>1.3</v>
      </c>
      <c r="B79" s="4" t="s">
        <v>134</v>
      </c>
      <c r="C79" s="6">
        <v>0.0302</v>
      </c>
      <c r="D79" s="7">
        <v>4379.5</v>
      </c>
      <c r="E79" s="12">
        <f>C79*D79</f>
        <v>132.2609</v>
      </c>
    </row>
    <row r="80" spans="1:5" ht="15">
      <c r="A80" s="2">
        <v>1.4</v>
      </c>
      <c r="B80" s="36" t="s">
        <v>7</v>
      </c>
      <c r="C80" s="28"/>
      <c r="D80" s="7">
        <v>4379.5</v>
      </c>
      <c r="E80" s="12"/>
    </row>
    <row r="81" spans="1:5" ht="15">
      <c r="A81" s="2">
        <v>1.5</v>
      </c>
      <c r="B81" s="36" t="s">
        <v>8</v>
      </c>
      <c r="C81" s="28">
        <v>0.0821</v>
      </c>
      <c r="D81" s="7">
        <v>4379.5</v>
      </c>
      <c r="E81" s="12">
        <f aca="true" t="shared" si="1" ref="E81:E96">C81*D81</f>
        <v>359.55695000000003</v>
      </c>
    </row>
    <row r="82" spans="1:5" ht="15">
      <c r="A82" s="2">
        <v>1.6</v>
      </c>
      <c r="B82" s="36" t="s">
        <v>135</v>
      </c>
      <c r="C82" s="28">
        <v>0.1846</v>
      </c>
      <c r="D82" s="7">
        <v>4379.5</v>
      </c>
      <c r="E82" s="12">
        <f t="shared" si="1"/>
        <v>808.4557</v>
      </c>
    </row>
    <row r="83" spans="1:5" ht="15">
      <c r="A83" s="2">
        <v>1.7</v>
      </c>
      <c r="B83" s="36" t="s">
        <v>136</v>
      </c>
      <c r="C83" s="48">
        <v>0.027</v>
      </c>
      <c r="D83" s="7">
        <v>4379.5</v>
      </c>
      <c r="E83" s="12">
        <f t="shared" si="1"/>
        <v>118.2465</v>
      </c>
    </row>
    <row r="84" spans="1:5" ht="15">
      <c r="A84" s="31">
        <v>2</v>
      </c>
      <c r="B84" s="34" t="s">
        <v>9</v>
      </c>
      <c r="C84" s="27">
        <f>SUM(C85:C95)</f>
        <v>1.762</v>
      </c>
      <c r="D84" s="7">
        <v>4379.5</v>
      </c>
      <c r="E84" s="40">
        <f t="shared" si="1"/>
        <v>7716.679</v>
      </c>
    </row>
    <row r="85" spans="1:5" ht="15">
      <c r="A85" s="30">
        <v>2.1</v>
      </c>
      <c r="B85" s="36" t="s">
        <v>10</v>
      </c>
      <c r="C85" s="28">
        <v>0.7985</v>
      </c>
      <c r="D85" s="7">
        <v>4379.5</v>
      </c>
      <c r="E85" s="12">
        <f t="shared" si="1"/>
        <v>3497.03075</v>
      </c>
    </row>
    <row r="86" spans="1:5" ht="15">
      <c r="A86" s="30">
        <v>2.2</v>
      </c>
      <c r="B86" s="36" t="s">
        <v>11</v>
      </c>
      <c r="C86" s="28">
        <v>0.3804</v>
      </c>
      <c r="D86" s="7">
        <v>4379.5</v>
      </c>
      <c r="E86" s="12">
        <f t="shared" si="1"/>
        <v>1665.9618</v>
      </c>
    </row>
    <row r="87" spans="1:7" ht="23.25">
      <c r="A87" s="30">
        <v>2.3</v>
      </c>
      <c r="B87" s="36" t="s">
        <v>38</v>
      </c>
      <c r="C87" s="28">
        <v>0.0213</v>
      </c>
      <c r="D87" s="7">
        <v>4379.5</v>
      </c>
      <c r="E87" s="12">
        <f t="shared" si="1"/>
        <v>93.28335</v>
      </c>
      <c r="G87" s="28"/>
    </row>
    <row r="88" spans="1:7" ht="15">
      <c r="A88" s="30">
        <v>2.4</v>
      </c>
      <c r="B88" s="36" t="s">
        <v>13</v>
      </c>
      <c r="C88" s="28">
        <v>0.28</v>
      </c>
      <c r="D88" s="7">
        <v>4379.5</v>
      </c>
      <c r="E88" s="12">
        <f t="shared" si="1"/>
        <v>1226.2600000000002</v>
      </c>
      <c r="G88" s="28"/>
    </row>
    <row r="89" spans="1:7" ht="15">
      <c r="A89" s="30">
        <v>2.5</v>
      </c>
      <c r="B89" s="36" t="s">
        <v>39</v>
      </c>
      <c r="C89" s="28">
        <v>0.1254</v>
      </c>
      <c r="D89" s="7">
        <v>4379.5</v>
      </c>
      <c r="E89" s="12">
        <f t="shared" si="1"/>
        <v>549.1893</v>
      </c>
      <c r="G89" s="28"/>
    </row>
    <row r="90" spans="1:7" ht="23.25">
      <c r="A90" s="30">
        <v>2.6</v>
      </c>
      <c r="B90" s="36" t="s">
        <v>14</v>
      </c>
      <c r="C90" s="28">
        <v>0.009</v>
      </c>
      <c r="D90" s="7">
        <v>4379.5</v>
      </c>
      <c r="E90" s="12">
        <f t="shared" si="1"/>
        <v>39.415499999999994</v>
      </c>
      <c r="G90" s="28"/>
    </row>
    <row r="91" spans="1:7" ht="15">
      <c r="A91" s="30">
        <v>2.7</v>
      </c>
      <c r="B91" s="36" t="s">
        <v>15</v>
      </c>
      <c r="C91" s="28">
        <v>0.038</v>
      </c>
      <c r="D91" s="7">
        <v>4379.5</v>
      </c>
      <c r="E91" s="12">
        <f t="shared" si="1"/>
        <v>166.421</v>
      </c>
      <c r="G91" s="28"/>
    </row>
    <row r="92" spans="1:7" ht="15">
      <c r="A92" s="37" t="s">
        <v>154</v>
      </c>
      <c r="B92" s="36" t="s">
        <v>16</v>
      </c>
      <c r="C92" s="28">
        <v>0.0144</v>
      </c>
      <c r="D92" s="7">
        <v>4379.5</v>
      </c>
      <c r="E92" s="12">
        <f t="shared" si="1"/>
        <v>63.0648</v>
      </c>
      <c r="G92" s="28"/>
    </row>
    <row r="93" spans="1:7" ht="15">
      <c r="A93" s="103">
        <v>2.9</v>
      </c>
      <c r="B93" s="36" t="s">
        <v>17</v>
      </c>
      <c r="C93" s="28">
        <v>0.0262</v>
      </c>
      <c r="D93" s="7">
        <v>4379.5</v>
      </c>
      <c r="E93" s="12">
        <f t="shared" si="1"/>
        <v>114.7429</v>
      </c>
      <c r="G93" s="28"/>
    </row>
    <row r="94" spans="1:7" ht="15">
      <c r="A94" s="89">
        <v>2.1</v>
      </c>
      <c r="B94" s="36" t="s">
        <v>18</v>
      </c>
      <c r="C94" s="28">
        <v>0.049</v>
      </c>
      <c r="D94" s="7">
        <v>4379.5</v>
      </c>
      <c r="E94" s="12">
        <f t="shared" si="1"/>
        <v>214.59550000000002</v>
      </c>
      <c r="G94" s="28"/>
    </row>
    <row r="95" spans="1:7" ht="23.25">
      <c r="A95" s="30">
        <v>2.11</v>
      </c>
      <c r="B95" s="36" t="s">
        <v>138</v>
      </c>
      <c r="C95" s="28">
        <v>0.0198</v>
      </c>
      <c r="D95" s="7">
        <v>4379.5</v>
      </c>
      <c r="E95" s="12">
        <f t="shared" si="1"/>
        <v>86.7141</v>
      </c>
      <c r="G95" s="90"/>
    </row>
    <row r="96" spans="1:7" ht="23.25">
      <c r="A96" s="31">
        <v>3</v>
      </c>
      <c r="B96" s="34" t="s">
        <v>19</v>
      </c>
      <c r="C96" s="27">
        <f>SUM(C97:C99)</f>
        <v>0</v>
      </c>
      <c r="D96" s="7">
        <v>4379.5</v>
      </c>
      <c r="E96" s="40">
        <f t="shared" si="1"/>
        <v>0</v>
      </c>
      <c r="G96" s="102"/>
    </row>
    <row r="97" spans="1:5" ht="15">
      <c r="A97" s="30">
        <v>3.1</v>
      </c>
      <c r="B97" s="36" t="s">
        <v>20</v>
      </c>
      <c r="C97" s="28"/>
      <c r="D97" s="7">
        <v>4379.5</v>
      </c>
      <c r="E97" s="12"/>
    </row>
    <row r="98" spans="1:5" ht="15">
      <c r="A98" s="30">
        <v>3.2</v>
      </c>
      <c r="B98" s="36" t="s">
        <v>21</v>
      </c>
      <c r="C98" s="28"/>
      <c r="D98" s="7">
        <v>4379.5</v>
      </c>
      <c r="E98" s="12"/>
    </row>
    <row r="99" spans="1:8" ht="15">
      <c r="A99" s="30">
        <v>3.3</v>
      </c>
      <c r="B99" s="36" t="s">
        <v>22</v>
      </c>
      <c r="C99" s="28"/>
      <c r="D99" s="7">
        <v>4379.5</v>
      </c>
      <c r="E99" s="12"/>
      <c r="G99" s="102"/>
      <c r="H99" s="102"/>
    </row>
    <row r="100" spans="1:5" ht="23.25">
      <c r="A100" s="31">
        <v>4</v>
      </c>
      <c r="B100" s="34" t="s">
        <v>23</v>
      </c>
      <c r="C100" s="27">
        <f>SUM(C101:C107)</f>
        <v>3.1740999999999997</v>
      </c>
      <c r="D100" s="7">
        <v>4379.5</v>
      </c>
      <c r="E100" s="40">
        <f aca="true" t="shared" si="2" ref="E100:E116">C100*D100</f>
        <v>13900.970949999999</v>
      </c>
    </row>
    <row r="101" spans="1:5" ht="23.25">
      <c r="A101" s="30">
        <v>4.1</v>
      </c>
      <c r="B101" s="36" t="s">
        <v>41</v>
      </c>
      <c r="C101" s="28">
        <v>1.9848</v>
      </c>
      <c r="D101" s="7">
        <v>4379.5</v>
      </c>
      <c r="E101" s="12">
        <f t="shared" si="2"/>
        <v>8692.4316</v>
      </c>
    </row>
    <row r="102" spans="1:5" ht="15">
      <c r="A102" s="30">
        <v>4.2</v>
      </c>
      <c r="B102" s="36" t="s">
        <v>115</v>
      </c>
      <c r="C102" s="28">
        <v>0.4009</v>
      </c>
      <c r="D102" s="7">
        <v>4379.5</v>
      </c>
      <c r="E102" s="12">
        <f t="shared" si="2"/>
        <v>1755.74155</v>
      </c>
    </row>
    <row r="103" spans="1:5" ht="15">
      <c r="A103" s="30">
        <v>4.3</v>
      </c>
      <c r="B103" s="36" t="s">
        <v>24</v>
      </c>
      <c r="C103" s="28">
        <v>0.3953</v>
      </c>
      <c r="D103" s="7">
        <v>4379.5</v>
      </c>
      <c r="E103" s="12">
        <f t="shared" si="2"/>
        <v>1731.21635</v>
      </c>
    </row>
    <row r="104" spans="1:5" ht="15">
      <c r="A104" s="30">
        <v>4.4</v>
      </c>
      <c r="B104" s="36" t="s">
        <v>139</v>
      </c>
      <c r="C104" s="28">
        <v>0.0383</v>
      </c>
      <c r="D104" s="7">
        <v>4379.5</v>
      </c>
      <c r="E104" s="12">
        <f t="shared" si="2"/>
        <v>167.73485</v>
      </c>
    </row>
    <row r="105" spans="1:5" ht="15">
      <c r="A105" s="30">
        <v>4.5</v>
      </c>
      <c r="B105" s="36" t="s">
        <v>25</v>
      </c>
      <c r="C105" s="28">
        <v>0.0012</v>
      </c>
      <c r="D105" s="7">
        <v>4379.5</v>
      </c>
      <c r="E105" s="12">
        <f t="shared" si="2"/>
        <v>5.2554</v>
      </c>
    </row>
    <row r="106" spans="1:5" ht="15">
      <c r="A106" s="30">
        <v>4.6</v>
      </c>
      <c r="B106" s="36" t="s">
        <v>26</v>
      </c>
      <c r="C106" s="28">
        <v>0.0819</v>
      </c>
      <c r="D106" s="7">
        <v>4379.5</v>
      </c>
      <c r="E106" s="12">
        <f t="shared" si="2"/>
        <v>358.68105</v>
      </c>
    </row>
    <row r="107" spans="1:5" ht="15">
      <c r="A107" s="30">
        <v>4.7</v>
      </c>
      <c r="B107" s="36" t="s">
        <v>42</v>
      </c>
      <c r="C107" s="28">
        <v>0.2717</v>
      </c>
      <c r="D107" s="7">
        <v>4379.5</v>
      </c>
      <c r="E107" s="12">
        <f t="shared" si="2"/>
        <v>1189.91015</v>
      </c>
    </row>
    <row r="108" spans="1:5" ht="15">
      <c r="A108" s="31">
        <v>5</v>
      </c>
      <c r="B108" s="34" t="s">
        <v>27</v>
      </c>
      <c r="C108" s="27">
        <f>SUM(C109:C112)</f>
        <v>1.1439000000000001</v>
      </c>
      <c r="D108" s="7">
        <v>4379.5</v>
      </c>
      <c r="E108" s="40">
        <f t="shared" si="2"/>
        <v>5009.710050000001</v>
      </c>
    </row>
    <row r="109" spans="1:5" ht="23.25">
      <c r="A109" s="30">
        <v>5.1</v>
      </c>
      <c r="B109" s="36" t="s">
        <v>43</v>
      </c>
      <c r="C109" s="28">
        <v>0.5794</v>
      </c>
      <c r="D109" s="7">
        <v>4379.5</v>
      </c>
      <c r="E109" s="12">
        <f t="shared" si="2"/>
        <v>2537.4823</v>
      </c>
    </row>
    <row r="110" spans="1:5" ht="15">
      <c r="A110" s="30">
        <v>5.2</v>
      </c>
      <c r="B110" s="36" t="s">
        <v>115</v>
      </c>
      <c r="C110" s="28">
        <v>0.117</v>
      </c>
      <c r="D110" s="7">
        <v>4379.5</v>
      </c>
      <c r="E110" s="12">
        <f t="shared" si="2"/>
        <v>512.4015</v>
      </c>
    </row>
    <row r="111" spans="1:5" ht="15">
      <c r="A111" s="30">
        <v>5.3</v>
      </c>
      <c r="B111" s="36" t="s">
        <v>28</v>
      </c>
      <c r="C111" s="28">
        <v>0.1618</v>
      </c>
      <c r="D111" s="7">
        <v>4379.5</v>
      </c>
      <c r="E111" s="12">
        <f t="shared" si="2"/>
        <v>708.6031</v>
      </c>
    </row>
    <row r="112" spans="1:5" ht="15">
      <c r="A112" s="30">
        <v>5.4</v>
      </c>
      <c r="B112" s="36" t="s">
        <v>29</v>
      </c>
      <c r="C112" s="28">
        <v>0.2857</v>
      </c>
      <c r="D112" s="7">
        <v>4379.5</v>
      </c>
      <c r="E112" s="12">
        <f t="shared" si="2"/>
        <v>1251.22315</v>
      </c>
    </row>
    <row r="113" spans="1:5" ht="15">
      <c r="A113" s="31">
        <v>6</v>
      </c>
      <c r="B113" s="34" t="s">
        <v>44</v>
      </c>
      <c r="C113" s="27">
        <v>2.1347</v>
      </c>
      <c r="D113" s="7">
        <v>4379.5</v>
      </c>
      <c r="E113" s="40">
        <f t="shared" si="2"/>
        <v>9348.91865</v>
      </c>
    </row>
    <row r="114" spans="1:5" ht="15">
      <c r="A114" s="35">
        <v>6.1</v>
      </c>
      <c r="B114" s="34" t="s">
        <v>117</v>
      </c>
      <c r="C114" s="27">
        <f>C120*9.85%</f>
        <v>1.1100949999999998</v>
      </c>
      <c r="D114" s="7">
        <v>4379.5</v>
      </c>
      <c r="E114" s="40">
        <f t="shared" si="2"/>
        <v>4861.6610525</v>
      </c>
    </row>
    <row r="115" spans="1:5" ht="15">
      <c r="A115" s="31">
        <v>7</v>
      </c>
      <c r="B115" s="34" t="s">
        <v>30</v>
      </c>
      <c r="C115" s="27">
        <v>0.009</v>
      </c>
      <c r="D115" s="7">
        <v>4379.5</v>
      </c>
      <c r="E115" s="40">
        <f t="shared" si="2"/>
        <v>39.415499999999994</v>
      </c>
    </row>
    <row r="116" spans="1:5" ht="15">
      <c r="A116" s="31">
        <v>8</v>
      </c>
      <c r="B116" s="34" t="s">
        <v>31</v>
      </c>
      <c r="C116" s="29">
        <f>C115+C113+C108+C100+C96+C84+C73</f>
        <v>11.0293694</v>
      </c>
      <c r="D116" s="7">
        <v>4379.5</v>
      </c>
      <c r="E116" s="40">
        <f t="shared" si="2"/>
        <v>48303.123287300004</v>
      </c>
    </row>
    <row r="117" spans="1:5" ht="15">
      <c r="A117" s="38">
        <v>9</v>
      </c>
      <c r="B117" s="36" t="s">
        <v>32</v>
      </c>
      <c r="C117" s="28">
        <v>0.1152</v>
      </c>
      <c r="D117" s="7">
        <v>4379.5</v>
      </c>
      <c r="E117" s="12">
        <f>C117*D117</f>
        <v>504.5184</v>
      </c>
    </row>
    <row r="118" spans="1:5" ht="15">
      <c r="A118" s="49">
        <v>10</v>
      </c>
      <c r="B118" s="50" t="s">
        <v>149</v>
      </c>
      <c r="C118" s="51">
        <v>0.1254</v>
      </c>
      <c r="D118" s="7">
        <v>4379.5</v>
      </c>
      <c r="E118" s="12">
        <f>C118*D118+0.14</f>
        <v>549.3293</v>
      </c>
    </row>
    <row r="119" spans="1:5" ht="15">
      <c r="A119" s="31">
        <v>11</v>
      </c>
      <c r="B119" s="54" t="s">
        <v>33</v>
      </c>
      <c r="C119" s="27">
        <f>C116+C117+C118</f>
        <v>11.2699694</v>
      </c>
      <c r="D119" s="7">
        <v>4379.5</v>
      </c>
      <c r="E119" s="40">
        <f>E116+E117+E118</f>
        <v>49356.9709873</v>
      </c>
    </row>
    <row r="120" spans="1:5" ht="15">
      <c r="A120" s="55"/>
      <c r="B120" s="56"/>
      <c r="C120" s="57">
        <v>11.27</v>
      </c>
      <c r="D120" s="7"/>
      <c r="E120" s="12"/>
    </row>
    <row r="121" ht="15">
      <c r="C121" s="57">
        <v>11.27</v>
      </c>
    </row>
    <row r="125" spans="2:5" ht="15">
      <c r="B125" t="s">
        <v>160</v>
      </c>
      <c r="E125" s="110" t="s">
        <v>161</v>
      </c>
    </row>
  </sheetData>
  <sheetProtection/>
  <mergeCells count="16">
    <mergeCell ref="A1:E1"/>
    <mergeCell ref="A3:E3"/>
    <mergeCell ref="A5:E5"/>
    <mergeCell ref="A7:E7"/>
    <mergeCell ref="A64:E64"/>
    <mergeCell ref="A8:B8"/>
    <mergeCell ref="A9:B9"/>
    <mergeCell ref="A10:B10"/>
    <mergeCell ref="C11:E11"/>
    <mergeCell ref="A62:E62"/>
    <mergeCell ref="A70:B70"/>
    <mergeCell ref="A71:B71"/>
    <mergeCell ref="C72:E72"/>
    <mergeCell ref="A66:E66"/>
    <mergeCell ref="A68:E68"/>
    <mergeCell ref="A69:B69"/>
  </mergeCells>
  <hyperlinks>
    <hyperlink ref="A3:E3" location="ГЛАВНАЯ!A1" display="Вернуться на главную страницу к списку домов"/>
    <hyperlink ref="A64:E64" location="ГЛАВНАЯ!A1" display="Вернуться на главную страницу к списку домов"/>
  </hyperlinks>
  <printOptions/>
  <pageMargins left="0.31496062992125984" right="0" top="0.7480314960629921" bottom="0.7480314960629921" header="0.31496062992125984" footer="0.31496062992125984"/>
  <pageSetup horizontalDpi="180" verticalDpi="18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121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50.7109375" style="0" customWidth="1"/>
    <col min="3" max="3" width="13.28125" style="0" hidden="1" customWidth="1"/>
    <col min="4" max="4" width="20.00390625" style="0" hidden="1" customWidth="1"/>
    <col min="5" max="5" width="24.7109375" style="0" customWidth="1"/>
  </cols>
  <sheetData>
    <row r="1" spans="1:5" ht="42.75" customHeight="1" thickBot="1">
      <c r="A1" s="122" t="s">
        <v>140</v>
      </c>
      <c r="B1" s="123"/>
      <c r="C1" s="123"/>
      <c r="D1" s="123"/>
      <c r="E1" s="123"/>
    </row>
    <row r="3" spans="1:5" ht="15">
      <c r="A3" s="126" t="s">
        <v>86</v>
      </c>
      <c r="B3" s="126"/>
      <c r="C3" s="126"/>
      <c r="D3" s="126"/>
      <c r="E3" s="126"/>
    </row>
    <row r="5" spans="1:5" ht="15">
      <c r="A5" s="124" t="s">
        <v>103</v>
      </c>
      <c r="B5" s="124"/>
      <c r="C5" s="124"/>
      <c r="D5" s="124"/>
      <c r="E5" s="124"/>
    </row>
    <row r="7" spans="1:5" ht="15">
      <c r="A7" s="119" t="s">
        <v>1</v>
      </c>
      <c r="B7" s="119"/>
      <c r="C7" s="7"/>
      <c r="D7" s="7"/>
      <c r="E7" s="8">
        <v>597.3</v>
      </c>
    </row>
    <row r="8" spans="1:5" ht="15">
      <c r="A8" s="119" t="s">
        <v>2</v>
      </c>
      <c r="B8" s="119"/>
      <c r="C8" s="7"/>
      <c r="D8" s="7"/>
      <c r="E8" s="8">
        <v>11.27</v>
      </c>
    </row>
    <row r="9" spans="1:5" ht="15">
      <c r="A9" s="127" t="s">
        <v>147</v>
      </c>
      <c r="B9" s="128"/>
      <c r="C9" s="7"/>
      <c r="D9" s="7"/>
      <c r="E9" s="13">
        <f>E7*E8</f>
        <v>6731.570999999999</v>
      </c>
    </row>
    <row r="10" spans="1:5" ht="48.75" customHeight="1">
      <c r="A10" s="9" t="s">
        <v>35</v>
      </c>
      <c r="B10" s="10" t="s">
        <v>3</v>
      </c>
      <c r="C10" s="121" t="s">
        <v>34</v>
      </c>
      <c r="D10" s="121"/>
      <c r="E10" s="121"/>
    </row>
    <row r="11" spans="1:5" ht="15">
      <c r="A11" s="33">
        <v>1</v>
      </c>
      <c r="B11" s="34" t="s">
        <v>36</v>
      </c>
      <c r="C11" s="27">
        <f>SUM(C14:C21)</f>
        <v>2.3216834</v>
      </c>
      <c r="D11" s="7">
        <v>598.5</v>
      </c>
      <c r="E11" s="40">
        <f>C11*D11</f>
        <v>1389.5275149</v>
      </c>
    </row>
    <row r="12" spans="1:5" ht="15">
      <c r="A12" s="45"/>
      <c r="B12" s="46" t="s">
        <v>4</v>
      </c>
      <c r="C12" s="47"/>
      <c r="D12" s="7">
        <f>E7</f>
        <v>597.3</v>
      </c>
      <c r="E12" s="12"/>
    </row>
    <row r="13" spans="1:5" ht="15">
      <c r="A13" s="3">
        <v>1.1</v>
      </c>
      <c r="B13" s="4" t="s">
        <v>37</v>
      </c>
      <c r="C13" s="5">
        <f>C14+C15</f>
        <v>1.6717</v>
      </c>
      <c r="D13" s="7">
        <f>E7</f>
        <v>597.3</v>
      </c>
      <c r="E13" s="12">
        <f aca="true" t="shared" si="0" ref="E13:E57">C13*D13</f>
        <v>998.5064099999998</v>
      </c>
    </row>
    <row r="14" spans="1:5" ht="15">
      <c r="A14" s="2"/>
      <c r="B14" s="4" t="s">
        <v>5</v>
      </c>
      <c r="C14" s="6">
        <v>1.6717</v>
      </c>
      <c r="D14" s="7">
        <f>E7</f>
        <v>597.3</v>
      </c>
      <c r="E14" s="12">
        <f t="shared" si="0"/>
        <v>998.5064099999998</v>
      </c>
    </row>
    <row r="15" spans="1:5" ht="15">
      <c r="A15" s="2"/>
      <c r="B15" s="4" t="s">
        <v>6</v>
      </c>
      <c r="C15" s="6"/>
      <c r="D15" s="7">
        <f>E7</f>
        <v>597.3</v>
      </c>
      <c r="E15" s="12"/>
    </row>
    <row r="16" spans="1:5" ht="15">
      <c r="A16" s="2">
        <v>1.2</v>
      </c>
      <c r="B16" s="4" t="s">
        <v>115</v>
      </c>
      <c r="C16" s="6">
        <f>(C14+C15)*0.202</f>
        <v>0.3376834</v>
      </c>
      <c r="D16" s="7">
        <f>E7</f>
        <v>597.3</v>
      </c>
      <c r="E16" s="12">
        <f t="shared" si="0"/>
        <v>201.69829482</v>
      </c>
    </row>
    <row r="17" spans="1:5" ht="15">
      <c r="A17" s="2">
        <v>1.3</v>
      </c>
      <c r="B17" s="4" t="s">
        <v>134</v>
      </c>
      <c r="C17" s="6">
        <v>0.0143</v>
      </c>
      <c r="D17" s="7">
        <f>E7</f>
        <v>597.3</v>
      </c>
      <c r="E17" s="12">
        <f t="shared" si="0"/>
        <v>8.54139</v>
      </c>
    </row>
    <row r="18" spans="1:5" ht="15">
      <c r="A18" s="2">
        <v>1.4</v>
      </c>
      <c r="B18" s="36" t="s">
        <v>7</v>
      </c>
      <c r="C18" s="28"/>
      <c r="D18" s="7">
        <f>E7</f>
        <v>597.3</v>
      </c>
      <c r="E18" s="12"/>
    </row>
    <row r="19" spans="1:5" ht="15">
      <c r="A19" s="2">
        <v>1.5</v>
      </c>
      <c r="B19" s="36" t="s">
        <v>8</v>
      </c>
      <c r="C19" s="28">
        <v>0.0816</v>
      </c>
      <c r="D19" s="7">
        <f>E7</f>
        <v>597.3</v>
      </c>
      <c r="E19" s="12">
        <f t="shared" si="0"/>
        <v>48.73968</v>
      </c>
    </row>
    <row r="20" spans="1:5" ht="15">
      <c r="A20" s="2">
        <v>1.6</v>
      </c>
      <c r="B20" s="36" t="s">
        <v>135</v>
      </c>
      <c r="C20" s="28">
        <v>0.1164</v>
      </c>
      <c r="D20" s="7">
        <f>E7</f>
        <v>597.3</v>
      </c>
      <c r="E20" s="12">
        <f t="shared" si="0"/>
        <v>69.52571999999999</v>
      </c>
    </row>
    <row r="21" spans="1:5" ht="15">
      <c r="A21" s="2">
        <v>1.7</v>
      </c>
      <c r="B21" s="36" t="s">
        <v>136</v>
      </c>
      <c r="C21" s="48">
        <v>0.1</v>
      </c>
      <c r="D21" s="7">
        <f>E7</f>
        <v>597.3</v>
      </c>
      <c r="E21" s="12">
        <f t="shared" si="0"/>
        <v>59.73</v>
      </c>
    </row>
    <row r="22" spans="1:5" ht="15">
      <c r="A22" s="31">
        <v>2</v>
      </c>
      <c r="B22" s="34" t="s">
        <v>9</v>
      </c>
      <c r="C22" s="27">
        <f>SUM(C23:C35)</f>
        <v>2.1762</v>
      </c>
      <c r="D22" s="7">
        <f>E7</f>
        <v>597.3</v>
      </c>
      <c r="E22" s="40">
        <f t="shared" si="0"/>
        <v>1299.84426</v>
      </c>
    </row>
    <row r="23" spans="1:5" ht="15">
      <c r="A23" s="30">
        <v>2.1</v>
      </c>
      <c r="B23" s="36" t="s">
        <v>10</v>
      </c>
      <c r="C23" s="28">
        <v>0.6191</v>
      </c>
      <c r="D23" s="7">
        <f>E7</f>
        <v>597.3</v>
      </c>
      <c r="E23" s="12">
        <f t="shared" si="0"/>
        <v>369.78842999999995</v>
      </c>
    </row>
    <row r="24" spans="1:5" ht="15">
      <c r="A24" s="30">
        <v>2.2</v>
      </c>
      <c r="B24" s="36" t="s">
        <v>11</v>
      </c>
      <c r="C24" s="28">
        <v>0.2333</v>
      </c>
      <c r="D24" s="7">
        <f>E7</f>
        <v>597.3</v>
      </c>
      <c r="E24" s="12">
        <f t="shared" si="0"/>
        <v>139.35009</v>
      </c>
    </row>
    <row r="25" spans="1:5" ht="15">
      <c r="A25" s="30">
        <v>2.3</v>
      </c>
      <c r="B25" s="36" t="s">
        <v>12</v>
      </c>
      <c r="C25" s="28">
        <v>0.6167</v>
      </c>
      <c r="D25" s="7">
        <f>E7</f>
        <v>597.3</v>
      </c>
      <c r="E25" s="12">
        <f t="shared" si="0"/>
        <v>368.35490999999996</v>
      </c>
    </row>
    <row r="26" spans="1:5" ht="15">
      <c r="A26" s="30">
        <v>2.4</v>
      </c>
      <c r="B26" s="36" t="s">
        <v>38</v>
      </c>
      <c r="C26" s="28">
        <v>0.0334</v>
      </c>
      <c r="D26" s="7">
        <f>E7</f>
        <v>597.3</v>
      </c>
      <c r="E26" s="12">
        <f t="shared" si="0"/>
        <v>19.94982</v>
      </c>
    </row>
    <row r="27" spans="1:5" ht="15">
      <c r="A27" s="30">
        <v>2.5</v>
      </c>
      <c r="B27" s="36" t="s">
        <v>13</v>
      </c>
      <c r="C27" s="28">
        <v>0.2607</v>
      </c>
      <c r="D27" s="7">
        <f>E7</f>
        <v>597.3</v>
      </c>
      <c r="E27" s="12">
        <f t="shared" si="0"/>
        <v>155.71611</v>
      </c>
    </row>
    <row r="28" spans="1:5" ht="15">
      <c r="A28" s="30">
        <v>2.6</v>
      </c>
      <c r="B28" s="36" t="s">
        <v>39</v>
      </c>
      <c r="C28" s="28">
        <v>0.0834</v>
      </c>
      <c r="D28" s="11">
        <f>E7</f>
        <v>597.3</v>
      </c>
      <c r="E28" s="12">
        <f t="shared" si="0"/>
        <v>49.81482</v>
      </c>
    </row>
    <row r="29" spans="1:5" ht="23.25">
      <c r="A29" s="30">
        <v>2.7</v>
      </c>
      <c r="B29" s="36" t="s">
        <v>14</v>
      </c>
      <c r="C29" s="28">
        <v>0.0092</v>
      </c>
      <c r="D29" s="7">
        <f>E7</f>
        <v>597.3</v>
      </c>
      <c r="E29" s="12">
        <f t="shared" si="0"/>
        <v>5.495159999999999</v>
      </c>
    </row>
    <row r="30" spans="1:5" ht="15">
      <c r="A30" s="30">
        <v>2.8</v>
      </c>
      <c r="B30" s="36" t="s">
        <v>137</v>
      </c>
      <c r="C30" s="28">
        <v>0.1347</v>
      </c>
      <c r="D30" s="7">
        <f>D29</f>
        <v>597.3</v>
      </c>
      <c r="E30" s="12">
        <f t="shared" si="0"/>
        <v>80.45630999999999</v>
      </c>
    </row>
    <row r="31" spans="1:5" ht="15">
      <c r="A31" s="30">
        <v>2.9</v>
      </c>
      <c r="B31" s="36" t="s">
        <v>15</v>
      </c>
      <c r="C31" s="28">
        <v>0.0483</v>
      </c>
      <c r="D31" s="7">
        <f>D30</f>
        <v>597.3</v>
      </c>
      <c r="E31" s="12">
        <f t="shared" si="0"/>
        <v>28.84959</v>
      </c>
    </row>
    <row r="32" spans="1:5" ht="15">
      <c r="A32" s="37" t="s">
        <v>40</v>
      </c>
      <c r="B32" s="36" t="s">
        <v>16</v>
      </c>
      <c r="C32" s="28">
        <v>0.0144</v>
      </c>
      <c r="D32" s="7">
        <f>D30</f>
        <v>597.3</v>
      </c>
      <c r="E32" s="12">
        <f t="shared" si="0"/>
        <v>8.60112</v>
      </c>
    </row>
    <row r="33" spans="1:5" ht="15">
      <c r="A33" s="30">
        <v>2.11</v>
      </c>
      <c r="B33" s="36" t="s">
        <v>17</v>
      </c>
      <c r="C33" s="28">
        <v>0.0542</v>
      </c>
      <c r="D33" s="7">
        <f>D30</f>
        <v>597.3</v>
      </c>
      <c r="E33" s="12">
        <f t="shared" si="0"/>
        <v>32.373659999999994</v>
      </c>
    </row>
    <row r="34" spans="1:5" ht="15">
      <c r="A34" s="30">
        <v>2.12</v>
      </c>
      <c r="B34" s="36" t="s">
        <v>18</v>
      </c>
      <c r="C34" s="28">
        <v>0.049</v>
      </c>
      <c r="D34" s="7">
        <f>D31</f>
        <v>597.3</v>
      </c>
      <c r="E34" s="12">
        <f t="shared" si="0"/>
        <v>29.267699999999998</v>
      </c>
    </row>
    <row r="35" spans="1:5" ht="23.25">
      <c r="A35" s="30">
        <v>2.13</v>
      </c>
      <c r="B35" s="36" t="s">
        <v>138</v>
      </c>
      <c r="C35" s="28">
        <v>0.0198</v>
      </c>
      <c r="D35" s="7">
        <f>D34</f>
        <v>597.3</v>
      </c>
      <c r="E35" s="12">
        <f t="shared" si="0"/>
        <v>11.82654</v>
      </c>
    </row>
    <row r="36" spans="1:5" ht="23.25">
      <c r="A36" s="31">
        <v>3</v>
      </c>
      <c r="B36" s="34" t="s">
        <v>19</v>
      </c>
      <c r="C36" s="27">
        <f>SUM(C37:C39)</f>
        <v>0</v>
      </c>
      <c r="D36" s="7">
        <f>D34</f>
        <v>597.3</v>
      </c>
      <c r="E36" s="40">
        <f t="shared" si="0"/>
        <v>0</v>
      </c>
    </row>
    <row r="37" spans="1:5" ht="15">
      <c r="A37" s="30">
        <v>3.1</v>
      </c>
      <c r="B37" s="36" t="s">
        <v>20</v>
      </c>
      <c r="C37" s="28"/>
      <c r="D37" s="7">
        <f>D34</f>
        <v>597.3</v>
      </c>
      <c r="E37" s="12"/>
    </row>
    <row r="38" spans="1:5" ht="15">
      <c r="A38" s="30">
        <v>3.2</v>
      </c>
      <c r="B38" s="36" t="s">
        <v>21</v>
      </c>
      <c r="C38" s="28"/>
      <c r="D38" s="7">
        <f>D35</f>
        <v>597.3</v>
      </c>
      <c r="E38" s="12"/>
    </row>
    <row r="39" spans="1:5" ht="15">
      <c r="A39" s="30">
        <v>3.3</v>
      </c>
      <c r="B39" s="36" t="s">
        <v>22</v>
      </c>
      <c r="C39" s="28"/>
      <c r="D39" s="7">
        <f>D38</f>
        <v>597.3</v>
      </c>
      <c r="E39" s="12"/>
    </row>
    <row r="40" spans="1:5" ht="15">
      <c r="A40" s="31">
        <v>4</v>
      </c>
      <c r="B40" s="34" t="s">
        <v>23</v>
      </c>
      <c r="C40" s="27">
        <f>SUM(C41:C47)</f>
        <v>2.8262796199999998</v>
      </c>
      <c r="D40" s="7">
        <f>D39</f>
        <v>597.3</v>
      </c>
      <c r="E40" s="40">
        <f t="shared" si="0"/>
        <v>1688.1368170259998</v>
      </c>
    </row>
    <row r="41" spans="1:5" ht="23.25">
      <c r="A41" s="30">
        <v>4.1</v>
      </c>
      <c r="B41" s="36" t="s">
        <v>41</v>
      </c>
      <c r="C41" s="28">
        <v>1.8294</v>
      </c>
      <c r="D41" s="7">
        <f>D39</f>
        <v>597.3</v>
      </c>
      <c r="E41" s="12">
        <f t="shared" si="0"/>
        <v>1092.7006199999998</v>
      </c>
    </row>
    <row r="42" spans="1:5" ht="15">
      <c r="A42" s="30">
        <v>4.2</v>
      </c>
      <c r="B42" s="36" t="s">
        <v>115</v>
      </c>
      <c r="C42" s="28">
        <f>C41*0.202</f>
        <v>0.3695388</v>
      </c>
      <c r="D42" s="7">
        <f>D39</f>
        <v>597.3</v>
      </c>
      <c r="E42" s="12">
        <f t="shared" si="0"/>
        <v>220.72552524</v>
      </c>
    </row>
    <row r="43" spans="1:5" ht="15">
      <c r="A43" s="30">
        <v>4.3</v>
      </c>
      <c r="B43" s="36" t="s">
        <v>24</v>
      </c>
      <c r="C43" s="28">
        <f>(C41+C42)*0.15</f>
        <v>0.32984082</v>
      </c>
      <c r="D43" s="7">
        <f>D39</f>
        <v>597.3</v>
      </c>
      <c r="E43" s="12">
        <f t="shared" si="0"/>
        <v>197.01392178599997</v>
      </c>
    </row>
    <row r="44" spans="1:5" ht="15">
      <c r="A44" s="30">
        <v>4.4</v>
      </c>
      <c r="B44" s="36" t="s">
        <v>139</v>
      </c>
      <c r="C44" s="28">
        <v>0.0157</v>
      </c>
      <c r="D44" s="7">
        <f>D41</f>
        <v>597.3</v>
      </c>
      <c r="E44" s="12">
        <f t="shared" si="0"/>
        <v>9.377609999999999</v>
      </c>
    </row>
    <row r="45" spans="1:5" ht="15">
      <c r="A45" s="30">
        <v>4.5</v>
      </c>
      <c r="B45" s="36" t="s">
        <v>25</v>
      </c>
      <c r="C45" s="28">
        <v>0.0036000000000000003</v>
      </c>
      <c r="D45" s="7">
        <f>D43</f>
        <v>597.3</v>
      </c>
      <c r="E45" s="12">
        <f t="shared" si="0"/>
        <v>2.15028</v>
      </c>
    </row>
    <row r="46" spans="1:5" ht="15">
      <c r="A46" s="30">
        <v>4.6</v>
      </c>
      <c r="B46" s="36" t="s">
        <v>26</v>
      </c>
      <c r="C46" s="28">
        <v>0.083</v>
      </c>
      <c r="D46" s="7">
        <f>D43</f>
        <v>597.3</v>
      </c>
      <c r="E46" s="12">
        <f t="shared" si="0"/>
        <v>49.5759</v>
      </c>
    </row>
    <row r="47" spans="1:5" ht="15">
      <c r="A47" s="30">
        <v>4.7</v>
      </c>
      <c r="B47" s="36" t="s">
        <v>42</v>
      </c>
      <c r="C47" s="28">
        <v>0.1952</v>
      </c>
      <c r="D47" s="7">
        <f>D43</f>
        <v>597.3</v>
      </c>
      <c r="E47" s="12">
        <f t="shared" si="0"/>
        <v>116.59296</v>
      </c>
    </row>
    <row r="48" spans="1:5" ht="15">
      <c r="A48" s="31">
        <v>5</v>
      </c>
      <c r="B48" s="34" t="s">
        <v>27</v>
      </c>
      <c r="C48" s="27">
        <f>SUM(C49:C52)</f>
        <v>1.1244524</v>
      </c>
      <c r="D48" s="7">
        <f>D43</f>
        <v>597.3</v>
      </c>
      <c r="E48" s="40">
        <f t="shared" si="0"/>
        <v>671.6354185199999</v>
      </c>
    </row>
    <row r="49" spans="1:5" ht="23.25">
      <c r="A49" s="30">
        <v>5.1</v>
      </c>
      <c r="B49" s="36" t="s">
        <v>43</v>
      </c>
      <c r="C49" s="28">
        <v>0.5562</v>
      </c>
      <c r="D49" s="7">
        <f>D44</f>
        <v>597.3</v>
      </c>
      <c r="E49" s="12">
        <f t="shared" si="0"/>
        <v>332.21826</v>
      </c>
    </row>
    <row r="50" spans="1:5" ht="15">
      <c r="A50" s="30">
        <v>5.2</v>
      </c>
      <c r="B50" s="36" t="s">
        <v>115</v>
      </c>
      <c r="C50" s="28">
        <f>C49*0.202</f>
        <v>0.11235240000000002</v>
      </c>
      <c r="D50" s="7">
        <f>D44</f>
        <v>597.3</v>
      </c>
      <c r="E50" s="12">
        <f t="shared" si="0"/>
        <v>67.10808852000001</v>
      </c>
    </row>
    <row r="51" spans="1:5" ht="15">
      <c r="A51" s="30">
        <v>5.3</v>
      </c>
      <c r="B51" s="36" t="s">
        <v>28</v>
      </c>
      <c r="C51" s="28">
        <v>0.1815</v>
      </c>
      <c r="D51" s="7">
        <f>D44</f>
        <v>597.3</v>
      </c>
      <c r="E51" s="12">
        <f t="shared" si="0"/>
        <v>108.40995</v>
      </c>
    </row>
    <row r="52" spans="1:5" ht="15">
      <c r="A52" s="30">
        <v>5.4</v>
      </c>
      <c r="B52" s="36" t="s">
        <v>29</v>
      </c>
      <c r="C52" s="28">
        <v>0.2744</v>
      </c>
      <c r="D52" s="7">
        <f>D45</f>
        <v>597.3</v>
      </c>
      <c r="E52" s="12">
        <f t="shared" si="0"/>
        <v>163.89911999999998</v>
      </c>
    </row>
    <row r="53" spans="1:5" ht="15">
      <c r="A53" s="31">
        <v>6</v>
      </c>
      <c r="B53" s="34" t="s">
        <v>44</v>
      </c>
      <c r="C53" s="27">
        <f>C61*18.5%</f>
        <v>2.08495</v>
      </c>
      <c r="D53" s="7">
        <f>D43</f>
        <v>597.3</v>
      </c>
      <c r="E53" s="40">
        <f t="shared" si="0"/>
        <v>1245.340635</v>
      </c>
    </row>
    <row r="54" spans="1:5" ht="15">
      <c r="A54" s="35">
        <v>6.1</v>
      </c>
      <c r="B54" s="34" t="s">
        <v>117</v>
      </c>
      <c r="C54" s="27">
        <f>C61*9.85%</f>
        <v>1.1100949999999998</v>
      </c>
      <c r="D54" s="7">
        <f>D43</f>
        <v>597.3</v>
      </c>
      <c r="E54" s="40">
        <f t="shared" si="0"/>
        <v>663.0597434999999</v>
      </c>
    </row>
    <row r="55" spans="1:5" ht="15">
      <c r="A55" s="31">
        <v>7</v>
      </c>
      <c r="B55" s="34" t="s">
        <v>30</v>
      </c>
      <c r="C55" s="27">
        <v>0.009</v>
      </c>
      <c r="D55" s="7">
        <f>D43</f>
        <v>597.3</v>
      </c>
      <c r="E55" s="40">
        <f t="shared" si="0"/>
        <v>5.375699999999999</v>
      </c>
    </row>
    <row r="56" spans="1:5" ht="15">
      <c r="A56" s="31">
        <v>8</v>
      </c>
      <c r="B56" s="34" t="s">
        <v>31</v>
      </c>
      <c r="C56" s="29">
        <f>C55+C53+C48+C40+C36+C22+C11</f>
        <v>10.542565419999999</v>
      </c>
      <c r="D56" s="7">
        <f>D44</f>
        <v>597.3</v>
      </c>
      <c r="E56" s="40">
        <f t="shared" si="0"/>
        <v>6297.074325365999</v>
      </c>
    </row>
    <row r="57" spans="1:5" ht="15">
      <c r="A57" s="38">
        <v>9</v>
      </c>
      <c r="B57" s="36" t="s">
        <v>32</v>
      </c>
      <c r="C57" s="28">
        <v>0.6326</v>
      </c>
      <c r="D57" s="7">
        <f>D45</f>
        <v>597.3</v>
      </c>
      <c r="E57" s="12">
        <f t="shared" si="0"/>
        <v>377.85198</v>
      </c>
    </row>
    <row r="58" spans="1:5" ht="15">
      <c r="A58" s="38">
        <v>10</v>
      </c>
      <c r="B58" s="36" t="s">
        <v>45</v>
      </c>
      <c r="C58" s="28">
        <v>0.0948</v>
      </c>
      <c r="D58" s="7">
        <f>D48</f>
        <v>597.3</v>
      </c>
      <c r="E58" s="12">
        <f>C58*D58+0.02</f>
        <v>56.64404</v>
      </c>
    </row>
    <row r="59" spans="1:5" ht="15">
      <c r="A59" s="31">
        <v>11</v>
      </c>
      <c r="B59" s="54" t="s">
        <v>33</v>
      </c>
      <c r="C59" s="27">
        <f>C56+C57+C58</f>
        <v>11.269965419999998</v>
      </c>
      <c r="D59" s="7">
        <f>D48</f>
        <v>597.3</v>
      </c>
      <c r="E59" s="40">
        <f>E56+E57+E58</f>
        <v>6731.570345366</v>
      </c>
    </row>
    <row r="60" ht="15">
      <c r="C60" s="58"/>
    </row>
    <row r="61" ht="15">
      <c r="C61" s="59">
        <v>11.27</v>
      </c>
    </row>
    <row r="62" spans="1:5" ht="31.5" customHeight="1" thickBot="1">
      <c r="A62" s="122" t="s">
        <v>140</v>
      </c>
      <c r="B62" s="123"/>
      <c r="C62" s="123"/>
      <c r="D62" s="123"/>
      <c r="E62" s="123"/>
    </row>
    <row r="64" spans="1:5" ht="15">
      <c r="A64" s="124" t="s">
        <v>103</v>
      </c>
      <c r="B64" s="124"/>
      <c r="C64" s="124"/>
      <c r="D64" s="124"/>
      <c r="E64" s="124"/>
    </row>
    <row r="66" spans="1:5" ht="15">
      <c r="A66" s="119" t="s">
        <v>1</v>
      </c>
      <c r="B66" s="119"/>
      <c r="C66" s="7"/>
      <c r="D66" s="7"/>
      <c r="E66" s="8">
        <v>597.3</v>
      </c>
    </row>
    <row r="67" spans="1:5" ht="15">
      <c r="A67" s="119" t="s">
        <v>2</v>
      </c>
      <c r="B67" s="119"/>
      <c r="C67" s="7"/>
      <c r="D67" s="7"/>
      <c r="E67" s="8">
        <v>11.27</v>
      </c>
    </row>
    <row r="68" spans="1:5" ht="15">
      <c r="A68" s="127" t="s">
        <v>151</v>
      </c>
      <c r="B68" s="128"/>
      <c r="C68" s="7"/>
      <c r="D68" s="7"/>
      <c r="E68" s="13">
        <f>E66*E67</f>
        <v>6731.570999999999</v>
      </c>
    </row>
    <row r="69" spans="1:5" ht="23.25" customHeight="1">
      <c r="A69" s="9" t="s">
        <v>35</v>
      </c>
      <c r="B69" s="10" t="s">
        <v>3</v>
      </c>
      <c r="C69" s="121" t="s">
        <v>34</v>
      </c>
      <c r="D69" s="121"/>
      <c r="E69" s="121"/>
    </row>
    <row r="70" spans="1:5" ht="15">
      <c r="A70" s="33">
        <v>1</v>
      </c>
      <c r="B70" s="34" t="s">
        <v>36</v>
      </c>
      <c r="C70" s="27">
        <f>SUM(C73:C80)</f>
        <v>2.8056694</v>
      </c>
      <c r="D70" s="7">
        <v>598.5</v>
      </c>
      <c r="E70" s="40">
        <f>C70*D70</f>
        <v>1679.1931359</v>
      </c>
    </row>
    <row r="71" spans="1:5" ht="15">
      <c r="A71" s="45"/>
      <c r="B71" s="46" t="s">
        <v>4</v>
      </c>
      <c r="C71" s="47"/>
      <c r="D71" s="7">
        <f>E66</f>
        <v>597.3</v>
      </c>
      <c r="E71" s="12"/>
    </row>
    <row r="72" spans="1:5" ht="15">
      <c r="A72" s="3">
        <v>1.1</v>
      </c>
      <c r="B72" s="4" t="s">
        <v>37</v>
      </c>
      <c r="C72" s="5">
        <f>C73+C74</f>
        <v>2.0647</v>
      </c>
      <c r="D72" s="7">
        <f>E66</f>
        <v>597.3</v>
      </c>
      <c r="E72" s="12">
        <f>C72*D72</f>
        <v>1233.24531</v>
      </c>
    </row>
    <row r="73" spans="1:5" ht="15">
      <c r="A73" s="2"/>
      <c r="B73" s="4" t="s">
        <v>5</v>
      </c>
      <c r="C73" s="6">
        <v>2.0647</v>
      </c>
      <c r="D73" s="7">
        <f>E66</f>
        <v>597.3</v>
      </c>
      <c r="E73" s="12">
        <f>C73*D73</f>
        <v>1233.24531</v>
      </c>
    </row>
    <row r="74" spans="1:5" ht="15">
      <c r="A74" s="2"/>
      <c r="B74" s="4" t="s">
        <v>6</v>
      </c>
      <c r="C74" s="6"/>
      <c r="D74" s="7">
        <f>E66</f>
        <v>597.3</v>
      </c>
      <c r="E74" s="12"/>
    </row>
    <row r="75" spans="1:5" ht="15">
      <c r="A75" s="2">
        <v>1.2</v>
      </c>
      <c r="B75" s="4" t="s">
        <v>115</v>
      </c>
      <c r="C75" s="6">
        <f>(C73+C74)*0.202</f>
        <v>0.4170694000000001</v>
      </c>
      <c r="D75" s="7">
        <f>E66</f>
        <v>597.3</v>
      </c>
      <c r="E75" s="12">
        <f>C75*D75</f>
        <v>249.11555262000005</v>
      </c>
    </row>
    <row r="76" spans="1:5" ht="15">
      <c r="A76" s="2">
        <v>1.3</v>
      </c>
      <c r="B76" s="4" t="s">
        <v>134</v>
      </c>
      <c r="C76" s="6">
        <v>0.0302</v>
      </c>
      <c r="D76" s="7">
        <f>E66</f>
        <v>597.3</v>
      </c>
      <c r="E76" s="12">
        <f>C76*D76</f>
        <v>18.03846</v>
      </c>
    </row>
    <row r="77" spans="1:5" ht="15">
      <c r="A77" s="2">
        <v>1.4</v>
      </c>
      <c r="B77" s="36" t="s">
        <v>7</v>
      </c>
      <c r="C77" s="28"/>
      <c r="D77" s="7">
        <f>E66</f>
        <v>597.3</v>
      </c>
      <c r="E77" s="12"/>
    </row>
    <row r="78" spans="1:5" ht="15">
      <c r="A78" s="2">
        <v>1.5</v>
      </c>
      <c r="B78" s="36" t="s">
        <v>8</v>
      </c>
      <c r="C78" s="28">
        <v>0.0821</v>
      </c>
      <c r="D78" s="7">
        <f>E66</f>
        <v>597.3</v>
      </c>
      <c r="E78" s="12">
        <f aca="true" t="shared" si="1" ref="E78:E94">C78*D78</f>
        <v>49.03833</v>
      </c>
    </row>
    <row r="79" spans="1:5" ht="15">
      <c r="A79" s="2">
        <v>1.6</v>
      </c>
      <c r="B79" s="36" t="s">
        <v>135</v>
      </c>
      <c r="C79" s="28">
        <v>0.1846</v>
      </c>
      <c r="D79" s="7">
        <f>E66</f>
        <v>597.3</v>
      </c>
      <c r="E79" s="12">
        <f t="shared" si="1"/>
        <v>110.26157999999998</v>
      </c>
    </row>
    <row r="80" spans="1:5" ht="15">
      <c r="A80" s="2">
        <v>1.7</v>
      </c>
      <c r="B80" s="36" t="s">
        <v>136</v>
      </c>
      <c r="C80" s="48">
        <v>0.027</v>
      </c>
      <c r="D80" s="7">
        <f>E66</f>
        <v>597.3</v>
      </c>
      <c r="E80" s="12">
        <f t="shared" si="1"/>
        <v>16.1271</v>
      </c>
    </row>
    <row r="81" spans="1:5" ht="15">
      <c r="A81" s="31">
        <v>2</v>
      </c>
      <c r="B81" s="34" t="s">
        <v>9</v>
      </c>
      <c r="C81" s="27">
        <f>SUM(C82:C93)</f>
        <v>1.9616</v>
      </c>
      <c r="D81" s="7">
        <f>E66</f>
        <v>597.3</v>
      </c>
      <c r="E81" s="40">
        <f t="shared" si="1"/>
        <v>1171.6636799999999</v>
      </c>
    </row>
    <row r="82" spans="1:5" ht="15">
      <c r="A82" s="30">
        <v>2.1</v>
      </c>
      <c r="B82" s="36" t="s">
        <v>10</v>
      </c>
      <c r="C82" s="28">
        <v>0.7985</v>
      </c>
      <c r="D82" s="7">
        <f>E66</f>
        <v>597.3</v>
      </c>
      <c r="E82" s="12">
        <f t="shared" si="1"/>
        <v>476.94404999999995</v>
      </c>
    </row>
    <row r="83" spans="1:5" ht="15">
      <c r="A83" s="30">
        <v>2.2</v>
      </c>
      <c r="B83" s="36" t="s">
        <v>11</v>
      </c>
      <c r="C83" s="28">
        <v>0.3804</v>
      </c>
      <c r="D83" s="7">
        <f>E66</f>
        <v>597.3</v>
      </c>
      <c r="E83" s="12">
        <f t="shared" si="1"/>
        <v>227.21292</v>
      </c>
    </row>
    <row r="84" spans="1:5" ht="15">
      <c r="A84" s="30">
        <v>2.3</v>
      </c>
      <c r="B84" s="36" t="s">
        <v>38</v>
      </c>
      <c r="C84" s="28">
        <v>0.0213</v>
      </c>
      <c r="D84" s="7">
        <f>E66</f>
        <v>597.3</v>
      </c>
      <c r="E84" s="12">
        <f t="shared" si="1"/>
        <v>12.722489999999999</v>
      </c>
    </row>
    <row r="85" spans="1:5" ht="15">
      <c r="A85" s="30">
        <v>2.4</v>
      </c>
      <c r="B85" s="36" t="s">
        <v>13</v>
      </c>
      <c r="C85" s="28">
        <v>0.28</v>
      </c>
      <c r="D85" s="7">
        <f>E66</f>
        <v>597.3</v>
      </c>
      <c r="E85" s="12">
        <f t="shared" si="1"/>
        <v>167.244</v>
      </c>
    </row>
    <row r="86" spans="1:5" ht="15">
      <c r="A86" s="30">
        <v>2.5</v>
      </c>
      <c r="B86" s="36" t="s">
        <v>39</v>
      </c>
      <c r="C86" s="28">
        <v>0.1254</v>
      </c>
      <c r="D86" s="11">
        <f>E66</f>
        <v>597.3</v>
      </c>
      <c r="E86" s="12">
        <f t="shared" si="1"/>
        <v>74.90142</v>
      </c>
    </row>
    <row r="87" spans="1:5" ht="23.25">
      <c r="A87" s="30">
        <v>2.6</v>
      </c>
      <c r="B87" s="36" t="s">
        <v>14</v>
      </c>
      <c r="C87" s="28">
        <v>0.009</v>
      </c>
      <c r="D87" s="7">
        <f>E66</f>
        <v>597.3</v>
      </c>
      <c r="E87" s="12">
        <f t="shared" si="1"/>
        <v>5.375699999999999</v>
      </c>
    </row>
    <row r="88" spans="1:5" ht="15">
      <c r="A88" s="30">
        <v>2.7</v>
      </c>
      <c r="B88" s="36" t="s">
        <v>137</v>
      </c>
      <c r="C88" s="28">
        <v>0.1996</v>
      </c>
      <c r="D88" s="7">
        <f>D87</f>
        <v>597.3</v>
      </c>
      <c r="E88" s="12">
        <f t="shared" si="1"/>
        <v>119.22107999999999</v>
      </c>
    </row>
    <row r="89" spans="1:5" ht="15">
      <c r="A89" s="30">
        <v>2.8</v>
      </c>
      <c r="B89" s="36" t="s">
        <v>15</v>
      </c>
      <c r="C89" s="28">
        <v>0.038</v>
      </c>
      <c r="D89" s="7">
        <f>D88</f>
        <v>597.3</v>
      </c>
      <c r="E89" s="12">
        <f t="shared" si="1"/>
        <v>22.6974</v>
      </c>
    </row>
    <row r="90" spans="1:5" ht="15">
      <c r="A90" s="37" t="s">
        <v>150</v>
      </c>
      <c r="B90" s="36" t="s">
        <v>16</v>
      </c>
      <c r="C90" s="28">
        <v>0.0144</v>
      </c>
      <c r="D90" s="7">
        <f>D88</f>
        <v>597.3</v>
      </c>
      <c r="E90" s="12">
        <f t="shared" si="1"/>
        <v>8.60112</v>
      </c>
    </row>
    <row r="91" spans="1:5" ht="15">
      <c r="A91" s="89">
        <v>2.1</v>
      </c>
      <c r="B91" s="36" t="s">
        <v>17</v>
      </c>
      <c r="C91" s="28">
        <v>0.0262</v>
      </c>
      <c r="D91" s="7">
        <f>D88</f>
        <v>597.3</v>
      </c>
      <c r="E91" s="12">
        <f t="shared" si="1"/>
        <v>15.64926</v>
      </c>
    </row>
    <row r="92" spans="1:5" ht="15">
      <c r="A92" s="30">
        <v>2.11</v>
      </c>
      <c r="B92" s="36" t="s">
        <v>18</v>
      </c>
      <c r="C92" s="28">
        <v>0.049</v>
      </c>
      <c r="D92" s="7">
        <f>D89</f>
        <v>597.3</v>
      </c>
      <c r="E92" s="12">
        <f t="shared" si="1"/>
        <v>29.267699999999998</v>
      </c>
    </row>
    <row r="93" spans="1:5" ht="23.25">
      <c r="A93" s="30">
        <v>2.12</v>
      </c>
      <c r="B93" s="36" t="s">
        <v>138</v>
      </c>
      <c r="C93" s="28">
        <v>0.0198</v>
      </c>
      <c r="D93" s="7">
        <f>D92</f>
        <v>597.3</v>
      </c>
      <c r="E93" s="12">
        <f t="shared" si="1"/>
        <v>11.82654</v>
      </c>
    </row>
    <row r="94" spans="1:5" ht="23.25">
      <c r="A94" s="31">
        <v>3</v>
      </c>
      <c r="B94" s="34" t="s">
        <v>19</v>
      </c>
      <c r="C94" s="27">
        <f>SUM(C95:C97)</f>
        <v>0</v>
      </c>
      <c r="D94" s="7">
        <f>D92</f>
        <v>597.3</v>
      </c>
      <c r="E94" s="40">
        <f t="shared" si="1"/>
        <v>0</v>
      </c>
    </row>
    <row r="95" spans="1:5" ht="15">
      <c r="A95" s="30">
        <v>3.1</v>
      </c>
      <c r="B95" s="36" t="s">
        <v>20</v>
      </c>
      <c r="C95" s="28"/>
      <c r="D95" s="7">
        <f>D92</f>
        <v>597.3</v>
      </c>
      <c r="E95" s="12"/>
    </row>
    <row r="96" spans="1:5" ht="15">
      <c r="A96" s="30">
        <v>3.2</v>
      </c>
      <c r="B96" s="36" t="s">
        <v>21</v>
      </c>
      <c r="C96" s="28"/>
      <c r="D96" s="7">
        <f>D93</f>
        <v>597.3</v>
      </c>
      <c r="E96" s="12"/>
    </row>
    <row r="97" spans="1:5" ht="15">
      <c r="A97" s="30">
        <v>3.3</v>
      </c>
      <c r="B97" s="36" t="s">
        <v>22</v>
      </c>
      <c r="C97" s="28"/>
      <c r="D97" s="7">
        <f>D96</f>
        <v>597.3</v>
      </c>
      <c r="E97" s="12"/>
    </row>
    <row r="98" spans="1:5" ht="15">
      <c r="A98" s="31">
        <v>4</v>
      </c>
      <c r="B98" s="34" t="s">
        <v>23</v>
      </c>
      <c r="C98" s="27">
        <f>SUM(C99:C105)</f>
        <v>2.9745</v>
      </c>
      <c r="D98" s="7">
        <f>D97</f>
        <v>597.3</v>
      </c>
      <c r="E98" s="40">
        <f aca="true" t="shared" si="2" ref="E98:E115">C98*D98</f>
        <v>1776.6688499999998</v>
      </c>
    </row>
    <row r="99" spans="1:5" ht="23.25">
      <c r="A99" s="30">
        <v>4.1</v>
      </c>
      <c r="B99" s="36" t="s">
        <v>41</v>
      </c>
      <c r="C99" s="28">
        <v>1.9848</v>
      </c>
      <c r="D99" s="7">
        <f>D97</f>
        <v>597.3</v>
      </c>
      <c r="E99" s="12">
        <f t="shared" si="2"/>
        <v>1185.5210399999999</v>
      </c>
    </row>
    <row r="100" spans="1:5" ht="15">
      <c r="A100" s="30">
        <v>4.2</v>
      </c>
      <c r="B100" s="36" t="s">
        <v>115</v>
      </c>
      <c r="C100" s="28">
        <v>0.4009</v>
      </c>
      <c r="D100" s="7">
        <f>D97</f>
        <v>597.3</v>
      </c>
      <c r="E100" s="12">
        <f t="shared" si="2"/>
        <v>239.45756999999998</v>
      </c>
    </row>
    <row r="101" spans="1:5" ht="15">
      <c r="A101" s="30">
        <v>4.3</v>
      </c>
      <c r="B101" s="36" t="s">
        <v>24</v>
      </c>
      <c r="C101" s="28">
        <v>0.2753</v>
      </c>
      <c r="D101" s="7">
        <f>D97</f>
        <v>597.3</v>
      </c>
      <c r="E101" s="12">
        <f t="shared" si="2"/>
        <v>164.43668999999997</v>
      </c>
    </row>
    <row r="102" spans="1:5" ht="15">
      <c r="A102" s="30">
        <v>4.4</v>
      </c>
      <c r="B102" s="36" t="s">
        <v>139</v>
      </c>
      <c r="C102" s="28">
        <v>0.0383</v>
      </c>
      <c r="D102" s="7">
        <f>D99</f>
        <v>597.3</v>
      </c>
      <c r="E102" s="12">
        <f t="shared" si="2"/>
        <v>22.87659</v>
      </c>
    </row>
    <row r="103" spans="1:5" ht="15">
      <c r="A103" s="30">
        <v>4.5</v>
      </c>
      <c r="B103" s="36" t="s">
        <v>25</v>
      </c>
      <c r="C103" s="28">
        <v>0.0012</v>
      </c>
      <c r="D103" s="7">
        <f>D101</f>
        <v>597.3</v>
      </c>
      <c r="E103" s="12">
        <f t="shared" si="2"/>
        <v>0.7167599999999998</v>
      </c>
    </row>
    <row r="104" spans="1:5" ht="15">
      <c r="A104" s="30">
        <v>4.6</v>
      </c>
      <c r="B104" s="36" t="s">
        <v>26</v>
      </c>
      <c r="C104" s="28">
        <v>0.0819</v>
      </c>
      <c r="D104" s="7">
        <f>D101</f>
        <v>597.3</v>
      </c>
      <c r="E104" s="12">
        <f t="shared" si="2"/>
        <v>48.91887</v>
      </c>
    </row>
    <row r="105" spans="1:5" ht="15">
      <c r="A105" s="30">
        <v>4.7</v>
      </c>
      <c r="B105" s="36" t="s">
        <v>42</v>
      </c>
      <c r="C105" s="28">
        <v>0.1921</v>
      </c>
      <c r="D105" s="7">
        <f>D101</f>
        <v>597.3</v>
      </c>
      <c r="E105" s="12">
        <f t="shared" si="2"/>
        <v>114.74132999999999</v>
      </c>
    </row>
    <row r="106" spans="1:5" ht="15">
      <c r="A106" s="31">
        <v>5</v>
      </c>
      <c r="B106" s="34" t="s">
        <v>27</v>
      </c>
      <c r="C106" s="27">
        <f>SUM(C107:C110)</f>
        <v>1.1439000000000001</v>
      </c>
      <c r="D106" s="7">
        <f>D101</f>
        <v>597.3</v>
      </c>
      <c r="E106" s="40">
        <f t="shared" si="2"/>
        <v>683.25147</v>
      </c>
    </row>
    <row r="107" spans="1:5" ht="23.25">
      <c r="A107" s="30">
        <v>5.1</v>
      </c>
      <c r="B107" s="36" t="s">
        <v>43</v>
      </c>
      <c r="C107" s="28">
        <v>0.5794</v>
      </c>
      <c r="D107" s="7">
        <f>D102</f>
        <v>597.3</v>
      </c>
      <c r="E107" s="12">
        <f t="shared" si="2"/>
        <v>346.07562</v>
      </c>
    </row>
    <row r="108" spans="1:5" ht="15">
      <c r="A108" s="30">
        <v>5.2</v>
      </c>
      <c r="B108" s="36" t="s">
        <v>115</v>
      </c>
      <c r="C108" s="28">
        <v>0.117</v>
      </c>
      <c r="D108" s="7">
        <f>D102</f>
        <v>597.3</v>
      </c>
      <c r="E108" s="12">
        <f t="shared" si="2"/>
        <v>69.8841</v>
      </c>
    </row>
    <row r="109" spans="1:5" ht="15">
      <c r="A109" s="30">
        <v>5.3</v>
      </c>
      <c r="B109" s="36" t="s">
        <v>28</v>
      </c>
      <c r="C109" s="28">
        <v>0.1618</v>
      </c>
      <c r="D109" s="7">
        <f>D102</f>
        <v>597.3</v>
      </c>
      <c r="E109" s="12">
        <f t="shared" si="2"/>
        <v>96.64313999999999</v>
      </c>
    </row>
    <row r="110" spans="1:5" ht="15">
      <c r="A110" s="30">
        <v>5.4</v>
      </c>
      <c r="B110" s="36" t="s">
        <v>29</v>
      </c>
      <c r="C110" s="28">
        <v>0.2857</v>
      </c>
      <c r="D110" s="7">
        <f>D103</f>
        <v>597.3</v>
      </c>
      <c r="E110" s="12">
        <f t="shared" si="2"/>
        <v>170.64861</v>
      </c>
    </row>
    <row r="111" spans="1:5" ht="15">
      <c r="A111" s="31">
        <v>6</v>
      </c>
      <c r="B111" s="34" t="s">
        <v>44</v>
      </c>
      <c r="C111" s="27">
        <v>2.1347</v>
      </c>
      <c r="D111" s="7">
        <f>D101</f>
        <v>597.3</v>
      </c>
      <c r="E111" s="40">
        <f t="shared" si="2"/>
        <v>1275.05631</v>
      </c>
    </row>
    <row r="112" spans="1:5" ht="15">
      <c r="A112" s="35">
        <v>6.1</v>
      </c>
      <c r="B112" s="34" t="s">
        <v>117</v>
      </c>
      <c r="C112" s="27">
        <f>C119*9.85%</f>
        <v>1.1100949999999998</v>
      </c>
      <c r="D112" s="7">
        <f>D101</f>
        <v>597.3</v>
      </c>
      <c r="E112" s="40">
        <f t="shared" si="2"/>
        <v>663.0597434999999</v>
      </c>
    </row>
    <row r="113" spans="1:5" ht="15">
      <c r="A113" s="31">
        <v>7</v>
      </c>
      <c r="B113" s="34" t="s">
        <v>30</v>
      </c>
      <c r="C113" s="27">
        <v>0.009</v>
      </c>
      <c r="D113" s="7">
        <f>D101</f>
        <v>597.3</v>
      </c>
      <c r="E113" s="40">
        <f t="shared" si="2"/>
        <v>5.375699999999999</v>
      </c>
    </row>
    <row r="114" spans="1:5" ht="15">
      <c r="A114" s="31">
        <v>8</v>
      </c>
      <c r="B114" s="34" t="s">
        <v>31</v>
      </c>
      <c r="C114" s="29">
        <f>C113+C111+C106+C98+C94+C81+C70</f>
        <v>11.0293694</v>
      </c>
      <c r="D114" s="7">
        <f>D102</f>
        <v>597.3</v>
      </c>
      <c r="E114" s="40">
        <f t="shared" si="2"/>
        <v>6587.84234262</v>
      </c>
    </row>
    <row r="115" spans="1:5" ht="15">
      <c r="A115" s="38">
        <v>9</v>
      </c>
      <c r="B115" s="36" t="s">
        <v>32</v>
      </c>
      <c r="C115" s="28">
        <v>0.1152</v>
      </c>
      <c r="D115" s="7">
        <f>D103</f>
        <v>597.3</v>
      </c>
      <c r="E115" s="12">
        <f t="shared" si="2"/>
        <v>68.80896</v>
      </c>
    </row>
    <row r="116" spans="1:5" ht="15">
      <c r="A116" s="38">
        <v>10</v>
      </c>
      <c r="B116" s="36" t="s">
        <v>45</v>
      </c>
      <c r="C116" s="51">
        <v>0.1254</v>
      </c>
      <c r="D116" s="7">
        <f>D106</f>
        <v>597.3</v>
      </c>
      <c r="E116" s="12">
        <f>C116*D116+0.02</f>
        <v>74.92142</v>
      </c>
    </row>
    <row r="117" spans="1:5" ht="15">
      <c r="A117" s="31">
        <v>11</v>
      </c>
      <c r="B117" s="54" t="s">
        <v>33</v>
      </c>
      <c r="C117" s="27">
        <f>C114+C115+C116</f>
        <v>11.2699694</v>
      </c>
      <c r="D117" s="7">
        <f>D106</f>
        <v>597.3</v>
      </c>
      <c r="E117" s="40">
        <f>E114+E115+E116</f>
        <v>6731.57272262</v>
      </c>
    </row>
    <row r="118" ht="15">
      <c r="C118" s="94"/>
    </row>
    <row r="119" ht="15">
      <c r="C119" s="91">
        <v>11.27</v>
      </c>
    </row>
    <row r="121" spans="2:5" ht="15">
      <c r="B121" t="s">
        <v>160</v>
      </c>
      <c r="E121" s="110" t="s">
        <v>161</v>
      </c>
    </row>
  </sheetData>
  <sheetProtection/>
  <mergeCells count="13">
    <mergeCell ref="A8:B8"/>
    <mergeCell ref="A9:B9"/>
    <mergeCell ref="C10:E10"/>
    <mergeCell ref="C69:E69"/>
    <mergeCell ref="A64:E64"/>
    <mergeCell ref="A66:B66"/>
    <mergeCell ref="A67:B67"/>
    <mergeCell ref="A68:B68"/>
    <mergeCell ref="A1:E1"/>
    <mergeCell ref="A3:E3"/>
    <mergeCell ref="A5:E5"/>
    <mergeCell ref="A7:B7"/>
    <mergeCell ref="A62:E62"/>
  </mergeCells>
  <hyperlinks>
    <hyperlink ref="A3:E3" location="ГЛАВНАЯ!A1" display="Вернуться на главную страницу к списку домов"/>
  </hyperlink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119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5.00390625" style="0" customWidth="1"/>
    <col min="3" max="3" width="21.140625" style="0" hidden="1" customWidth="1"/>
    <col min="4" max="4" width="16.7109375" style="0" hidden="1" customWidth="1"/>
    <col min="5" max="5" width="29.7109375" style="0" customWidth="1"/>
  </cols>
  <sheetData>
    <row r="1" spans="1:5" ht="42.75" customHeight="1" thickBot="1">
      <c r="A1" s="122" t="s">
        <v>140</v>
      </c>
      <c r="B1" s="123"/>
      <c r="C1" s="123"/>
      <c r="D1" s="123"/>
      <c r="E1" s="123"/>
    </row>
    <row r="3" spans="1:5" ht="15">
      <c r="A3" s="126" t="s">
        <v>86</v>
      </c>
      <c r="B3" s="126"/>
      <c r="C3" s="126"/>
      <c r="D3" s="126"/>
      <c r="E3" s="126"/>
    </row>
    <row r="5" spans="1:5" ht="15">
      <c r="A5" s="124" t="s">
        <v>124</v>
      </c>
      <c r="B5" s="124"/>
      <c r="C5" s="124"/>
      <c r="D5" s="124"/>
      <c r="E5" s="124"/>
    </row>
    <row r="7" spans="1:5" ht="15">
      <c r="A7" s="119" t="s">
        <v>1</v>
      </c>
      <c r="B7" s="119"/>
      <c r="C7" s="7"/>
      <c r="D7" s="7"/>
      <c r="E7" s="8">
        <v>4421.4</v>
      </c>
    </row>
    <row r="8" spans="1:5" ht="15">
      <c r="A8" s="119" t="s">
        <v>2</v>
      </c>
      <c r="B8" s="119"/>
      <c r="C8" s="7"/>
      <c r="D8" s="7"/>
      <c r="E8" s="8">
        <v>11.27</v>
      </c>
    </row>
    <row r="9" spans="1:5" ht="15">
      <c r="A9" s="127" t="s">
        <v>147</v>
      </c>
      <c r="B9" s="128"/>
      <c r="C9" s="7"/>
      <c r="D9" s="7"/>
      <c r="E9" s="13">
        <f>E7*E8</f>
        <v>49829.17799999999</v>
      </c>
    </row>
    <row r="10" spans="1:5" ht="47.25" customHeight="1">
      <c r="A10" s="9" t="s">
        <v>35</v>
      </c>
      <c r="B10" s="10" t="s">
        <v>3</v>
      </c>
      <c r="C10" s="121" t="s">
        <v>34</v>
      </c>
      <c r="D10" s="121"/>
      <c r="E10" s="121"/>
    </row>
    <row r="11" spans="1:5" ht="23.25">
      <c r="A11" s="33">
        <v>1</v>
      </c>
      <c r="B11" s="34" t="s">
        <v>36</v>
      </c>
      <c r="C11" s="27">
        <f>SUM(C14:C21)</f>
        <v>2.3216834</v>
      </c>
      <c r="D11" s="7">
        <v>4421.4</v>
      </c>
      <c r="E11" s="40">
        <f>C11*D11</f>
        <v>10265.09098476</v>
      </c>
    </row>
    <row r="12" spans="1:5" ht="15">
      <c r="A12" s="45"/>
      <c r="B12" s="46" t="s">
        <v>4</v>
      </c>
      <c r="C12" s="47"/>
      <c r="D12" s="7">
        <f>E7</f>
        <v>4421.4</v>
      </c>
      <c r="E12" s="12"/>
    </row>
    <row r="13" spans="1:5" ht="15">
      <c r="A13" s="3">
        <v>1.1</v>
      </c>
      <c r="B13" s="4" t="s">
        <v>37</v>
      </c>
      <c r="C13" s="5">
        <f>C14+C15</f>
        <v>1.6717</v>
      </c>
      <c r="D13" s="7">
        <f>E7</f>
        <v>4421.4</v>
      </c>
      <c r="E13" s="12">
        <f aca="true" t="shared" si="0" ref="E13:E56">C13*D13</f>
        <v>7391.254379999999</v>
      </c>
    </row>
    <row r="14" spans="1:5" ht="15">
      <c r="A14" s="2"/>
      <c r="B14" s="4" t="s">
        <v>5</v>
      </c>
      <c r="C14" s="6">
        <v>1.6717</v>
      </c>
      <c r="D14" s="7">
        <f>E7</f>
        <v>4421.4</v>
      </c>
      <c r="E14" s="12">
        <f t="shared" si="0"/>
        <v>7391.254379999999</v>
      </c>
    </row>
    <row r="15" spans="1:5" ht="15">
      <c r="A15" s="2"/>
      <c r="B15" s="4" t="s">
        <v>6</v>
      </c>
      <c r="C15" s="6"/>
      <c r="D15" s="7">
        <f>E7</f>
        <v>4421.4</v>
      </c>
      <c r="E15" s="12"/>
    </row>
    <row r="16" spans="1:5" ht="15">
      <c r="A16" s="2">
        <v>1.2</v>
      </c>
      <c r="B16" s="4" t="s">
        <v>115</v>
      </c>
      <c r="C16" s="6">
        <f>(C14+C15)*0.202</f>
        <v>0.3376834</v>
      </c>
      <c r="D16" s="7">
        <f>E7</f>
        <v>4421.4</v>
      </c>
      <c r="E16" s="12">
        <f t="shared" si="0"/>
        <v>1493.03338476</v>
      </c>
    </row>
    <row r="17" spans="1:5" ht="23.25">
      <c r="A17" s="2">
        <v>1.3</v>
      </c>
      <c r="B17" s="4" t="s">
        <v>134</v>
      </c>
      <c r="C17" s="6">
        <v>0.0143</v>
      </c>
      <c r="D17" s="7">
        <f>E7</f>
        <v>4421.4</v>
      </c>
      <c r="E17" s="12">
        <f t="shared" si="0"/>
        <v>63.22602</v>
      </c>
    </row>
    <row r="18" spans="1:5" ht="15">
      <c r="A18" s="2">
        <v>1.4</v>
      </c>
      <c r="B18" s="36" t="s">
        <v>7</v>
      </c>
      <c r="C18" s="28"/>
      <c r="D18" s="7">
        <f>E7</f>
        <v>4421.4</v>
      </c>
      <c r="E18" s="12"/>
    </row>
    <row r="19" spans="1:5" ht="15">
      <c r="A19" s="2">
        <v>1.5</v>
      </c>
      <c r="B19" s="36" t="s">
        <v>8</v>
      </c>
      <c r="C19" s="28">
        <v>0.0816</v>
      </c>
      <c r="D19" s="7">
        <f>E7</f>
        <v>4421.4</v>
      </c>
      <c r="E19" s="12">
        <f t="shared" si="0"/>
        <v>360.78624</v>
      </c>
    </row>
    <row r="20" spans="1:5" ht="15">
      <c r="A20" s="2">
        <v>1.6</v>
      </c>
      <c r="B20" s="36" t="s">
        <v>135</v>
      </c>
      <c r="C20" s="28">
        <v>0.1164</v>
      </c>
      <c r="D20" s="7">
        <f>E7</f>
        <v>4421.4</v>
      </c>
      <c r="E20" s="12">
        <f t="shared" si="0"/>
        <v>514.6509599999999</v>
      </c>
    </row>
    <row r="21" spans="1:5" ht="15">
      <c r="A21" s="2">
        <v>1.7</v>
      </c>
      <c r="B21" s="36" t="s">
        <v>136</v>
      </c>
      <c r="C21" s="48">
        <v>0.1</v>
      </c>
      <c r="D21" s="7">
        <f>E7</f>
        <v>4421.4</v>
      </c>
      <c r="E21" s="12">
        <f t="shared" si="0"/>
        <v>442.14</v>
      </c>
    </row>
    <row r="22" spans="1:5" ht="15">
      <c r="A22" s="31">
        <v>2</v>
      </c>
      <c r="B22" s="34" t="s">
        <v>9</v>
      </c>
      <c r="C22" s="27">
        <f>SUM(C23:C34)</f>
        <v>2.0415</v>
      </c>
      <c r="D22" s="7">
        <f>E7</f>
        <v>4421.4</v>
      </c>
      <c r="E22" s="40">
        <f t="shared" si="0"/>
        <v>9026.2881</v>
      </c>
    </row>
    <row r="23" spans="1:5" ht="15">
      <c r="A23" s="30">
        <v>2.1</v>
      </c>
      <c r="B23" s="36" t="s">
        <v>10</v>
      </c>
      <c r="C23" s="28">
        <v>0.6191</v>
      </c>
      <c r="D23" s="7">
        <f>E7</f>
        <v>4421.4</v>
      </c>
      <c r="E23" s="12">
        <f t="shared" si="0"/>
        <v>2737.2887399999995</v>
      </c>
    </row>
    <row r="24" spans="1:5" ht="15">
      <c r="A24" s="30">
        <v>2.2</v>
      </c>
      <c r="B24" s="36" t="s">
        <v>11</v>
      </c>
      <c r="C24" s="28">
        <v>0.2333</v>
      </c>
      <c r="D24" s="7">
        <f>E7</f>
        <v>4421.4</v>
      </c>
      <c r="E24" s="12">
        <f t="shared" si="0"/>
        <v>1031.51262</v>
      </c>
    </row>
    <row r="25" spans="1:5" ht="15">
      <c r="A25" s="30">
        <v>2.3</v>
      </c>
      <c r="B25" s="36" t="s">
        <v>12</v>
      </c>
      <c r="C25" s="28">
        <v>0.6167</v>
      </c>
      <c r="D25" s="7">
        <f>E7</f>
        <v>4421.4</v>
      </c>
      <c r="E25" s="12">
        <f t="shared" si="0"/>
        <v>2726.67738</v>
      </c>
    </row>
    <row r="26" spans="1:5" ht="23.25">
      <c r="A26" s="30">
        <v>2.4</v>
      </c>
      <c r="B26" s="36" t="s">
        <v>38</v>
      </c>
      <c r="C26" s="28">
        <v>0.0334</v>
      </c>
      <c r="D26" s="7">
        <f>E7</f>
        <v>4421.4</v>
      </c>
      <c r="E26" s="12">
        <f t="shared" si="0"/>
        <v>147.67476</v>
      </c>
    </row>
    <row r="27" spans="1:5" ht="15">
      <c r="A27" s="30">
        <v>2.5</v>
      </c>
      <c r="B27" s="36" t="s">
        <v>13</v>
      </c>
      <c r="C27" s="28">
        <v>0.2607</v>
      </c>
      <c r="D27" s="7">
        <f>E7</f>
        <v>4421.4</v>
      </c>
      <c r="E27" s="12">
        <f t="shared" si="0"/>
        <v>1152.65898</v>
      </c>
    </row>
    <row r="28" spans="1:5" ht="15">
      <c r="A28" s="30">
        <v>2.6</v>
      </c>
      <c r="B28" s="36" t="s">
        <v>39</v>
      </c>
      <c r="C28" s="28">
        <v>0.0834</v>
      </c>
      <c r="D28" s="11">
        <f>E7</f>
        <v>4421.4</v>
      </c>
      <c r="E28" s="12">
        <f t="shared" si="0"/>
        <v>368.74476</v>
      </c>
    </row>
    <row r="29" spans="1:5" ht="23.25">
      <c r="A29" s="30">
        <v>2.7</v>
      </c>
      <c r="B29" s="36" t="s">
        <v>14</v>
      </c>
      <c r="C29" s="28">
        <v>0.0092</v>
      </c>
      <c r="D29" s="7">
        <f>E7</f>
        <v>4421.4</v>
      </c>
      <c r="E29" s="12">
        <f t="shared" si="0"/>
        <v>40.67688</v>
      </c>
    </row>
    <row r="30" spans="1:5" ht="15">
      <c r="A30" s="30">
        <v>2.8</v>
      </c>
      <c r="B30" s="36" t="s">
        <v>15</v>
      </c>
      <c r="C30" s="28">
        <v>0.0483</v>
      </c>
      <c r="D30" s="104">
        <v>4421.4</v>
      </c>
      <c r="E30" s="12">
        <f t="shared" si="0"/>
        <v>213.55362</v>
      </c>
    </row>
    <row r="31" spans="1:5" ht="15">
      <c r="A31" s="37" t="s">
        <v>150</v>
      </c>
      <c r="B31" s="36" t="s">
        <v>16</v>
      </c>
      <c r="C31" s="28">
        <v>0.0144</v>
      </c>
      <c r="D31" s="104">
        <v>4421.4</v>
      </c>
      <c r="E31" s="12">
        <f t="shared" si="0"/>
        <v>63.66815999999999</v>
      </c>
    </row>
    <row r="32" spans="1:5" ht="15">
      <c r="A32" s="89">
        <v>2.1</v>
      </c>
      <c r="B32" s="36" t="s">
        <v>17</v>
      </c>
      <c r="C32" s="28">
        <v>0.0542</v>
      </c>
      <c r="D32" s="104">
        <v>4421.4</v>
      </c>
      <c r="E32" s="12">
        <f t="shared" si="0"/>
        <v>239.63987999999998</v>
      </c>
    </row>
    <row r="33" spans="1:5" ht="15">
      <c r="A33" s="30">
        <v>2.11</v>
      </c>
      <c r="B33" s="36" t="s">
        <v>18</v>
      </c>
      <c r="C33" s="28">
        <v>0.049</v>
      </c>
      <c r="D33" s="104">
        <v>4421.4</v>
      </c>
      <c r="E33" s="12">
        <f t="shared" si="0"/>
        <v>216.6486</v>
      </c>
    </row>
    <row r="34" spans="1:5" ht="23.25">
      <c r="A34" s="30">
        <v>2.12</v>
      </c>
      <c r="B34" s="36" t="s">
        <v>138</v>
      </c>
      <c r="C34" s="28">
        <v>0.0198</v>
      </c>
      <c r="D34" s="104">
        <v>4421.4</v>
      </c>
      <c r="E34" s="12">
        <f t="shared" si="0"/>
        <v>87.54372</v>
      </c>
    </row>
    <row r="35" spans="1:5" ht="23.25">
      <c r="A35" s="31">
        <v>3</v>
      </c>
      <c r="B35" s="34" t="s">
        <v>19</v>
      </c>
      <c r="C35" s="27">
        <f>SUM(C36:C38)</f>
        <v>0</v>
      </c>
      <c r="D35" s="104">
        <v>4421.4</v>
      </c>
      <c r="E35" s="40">
        <f t="shared" si="0"/>
        <v>0</v>
      </c>
    </row>
    <row r="36" spans="1:5" ht="15">
      <c r="A36" s="30">
        <v>3.1</v>
      </c>
      <c r="B36" s="36" t="s">
        <v>20</v>
      </c>
      <c r="C36" s="28"/>
      <c r="D36" s="104">
        <v>4421.4</v>
      </c>
      <c r="E36" s="12"/>
    </row>
    <row r="37" spans="1:5" ht="15">
      <c r="A37" s="30">
        <v>3.2</v>
      </c>
      <c r="B37" s="36" t="s">
        <v>21</v>
      </c>
      <c r="C37" s="28"/>
      <c r="D37" s="104">
        <v>4421.4</v>
      </c>
      <c r="E37" s="12"/>
    </row>
    <row r="38" spans="1:5" ht="15">
      <c r="A38" s="30">
        <v>3.3</v>
      </c>
      <c r="B38" s="36" t="s">
        <v>22</v>
      </c>
      <c r="C38" s="28"/>
      <c r="D38" s="104">
        <v>4421.4</v>
      </c>
      <c r="E38" s="12"/>
    </row>
    <row r="39" spans="1:5" ht="23.25">
      <c r="A39" s="31">
        <v>4</v>
      </c>
      <c r="B39" s="34" t="s">
        <v>23</v>
      </c>
      <c r="C39" s="27">
        <f>SUM(C40:C46)</f>
        <v>2.9610388000000003</v>
      </c>
      <c r="D39" s="104">
        <v>4421.4</v>
      </c>
      <c r="E39" s="40">
        <f t="shared" si="0"/>
        <v>13091.93695032</v>
      </c>
    </row>
    <row r="40" spans="1:5" ht="23.25">
      <c r="A40" s="30">
        <v>4.1</v>
      </c>
      <c r="B40" s="36" t="s">
        <v>41</v>
      </c>
      <c r="C40" s="28">
        <v>1.8294</v>
      </c>
      <c r="D40" s="104">
        <v>4421.4</v>
      </c>
      <c r="E40" s="12">
        <f t="shared" si="0"/>
        <v>8088.509159999999</v>
      </c>
    </row>
    <row r="41" spans="1:5" ht="15">
      <c r="A41" s="30">
        <v>4.2</v>
      </c>
      <c r="B41" s="36" t="s">
        <v>115</v>
      </c>
      <c r="C41" s="28">
        <f>C40*0.202</f>
        <v>0.3695388</v>
      </c>
      <c r="D41" s="104">
        <v>4421.4</v>
      </c>
      <c r="E41" s="12">
        <f t="shared" si="0"/>
        <v>1633.8788503199999</v>
      </c>
    </row>
    <row r="42" spans="1:5" ht="15">
      <c r="A42" s="30">
        <v>4.3</v>
      </c>
      <c r="B42" s="36" t="s">
        <v>24</v>
      </c>
      <c r="C42" s="28">
        <v>0.3973</v>
      </c>
      <c r="D42" s="104">
        <v>4421.4</v>
      </c>
      <c r="E42" s="12">
        <f t="shared" si="0"/>
        <v>1756.6222199999997</v>
      </c>
    </row>
    <row r="43" spans="1:5" ht="15">
      <c r="A43" s="30">
        <v>4.4</v>
      </c>
      <c r="B43" s="36" t="s">
        <v>139</v>
      </c>
      <c r="C43" s="28">
        <v>0.0157</v>
      </c>
      <c r="D43" s="104">
        <v>4421.4</v>
      </c>
      <c r="E43" s="12">
        <f t="shared" si="0"/>
        <v>69.41597999999999</v>
      </c>
    </row>
    <row r="44" spans="1:5" ht="15">
      <c r="A44" s="30">
        <v>4.5</v>
      </c>
      <c r="B44" s="36" t="s">
        <v>25</v>
      </c>
      <c r="C44" s="28">
        <v>0.0036000000000000003</v>
      </c>
      <c r="D44" s="104">
        <v>4421.4</v>
      </c>
      <c r="E44" s="12">
        <f t="shared" si="0"/>
        <v>15.91704</v>
      </c>
    </row>
    <row r="45" spans="1:5" ht="15">
      <c r="A45" s="30">
        <v>4.6</v>
      </c>
      <c r="B45" s="36" t="s">
        <v>26</v>
      </c>
      <c r="C45" s="28">
        <v>0.083</v>
      </c>
      <c r="D45" s="104">
        <v>4421.4</v>
      </c>
      <c r="E45" s="12">
        <f t="shared" si="0"/>
        <v>366.9762</v>
      </c>
    </row>
    <row r="46" spans="1:5" ht="15">
      <c r="A46" s="30">
        <v>4.7</v>
      </c>
      <c r="B46" s="36" t="s">
        <v>42</v>
      </c>
      <c r="C46" s="28">
        <v>0.2625</v>
      </c>
      <c r="D46" s="104">
        <v>4421.4</v>
      </c>
      <c r="E46" s="12">
        <f t="shared" si="0"/>
        <v>1160.6175</v>
      </c>
    </row>
    <row r="47" spans="1:5" ht="15">
      <c r="A47" s="31">
        <v>5</v>
      </c>
      <c r="B47" s="34" t="s">
        <v>27</v>
      </c>
      <c r="C47" s="27">
        <f>SUM(C48:C51)</f>
        <v>1.1244524</v>
      </c>
      <c r="D47" s="104">
        <v>4421.4</v>
      </c>
      <c r="E47" s="40">
        <f t="shared" si="0"/>
        <v>4971.65384136</v>
      </c>
    </row>
    <row r="48" spans="1:5" ht="23.25">
      <c r="A48" s="30">
        <v>5.1</v>
      </c>
      <c r="B48" s="36" t="s">
        <v>43</v>
      </c>
      <c r="C48" s="28">
        <v>0.5562</v>
      </c>
      <c r="D48" s="104">
        <v>4421.4</v>
      </c>
      <c r="E48" s="12">
        <f t="shared" si="0"/>
        <v>2459.18268</v>
      </c>
    </row>
    <row r="49" spans="1:5" ht="15">
      <c r="A49" s="30">
        <v>5.2</v>
      </c>
      <c r="B49" s="36" t="s">
        <v>115</v>
      </c>
      <c r="C49" s="28">
        <f>C48*0.202</f>
        <v>0.11235240000000002</v>
      </c>
      <c r="D49" s="104">
        <v>4421.4</v>
      </c>
      <c r="E49" s="12">
        <f t="shared" si="0"/>
        <v>496.75490136</v>
      </c>
    </row>
    <row r="50" spans="1:5" ht="15">
      <c r="A50" s="30">
        <v>5.3</v>
      </c>
      <c r="B50" s="36" t="s">
        <v>28</v>
      </c>
      <c r="C50" s="28">
        <v>0.1815</v>
      </c>
      <c r="D50" s="104">
        <v>4421.4</v>
      </c>
      <c r="E50" s="12">
        <f t="shared" si="0"/>
        <v>802.4840999999999</v>
      </c>
    </row>
    <row r="51" spans="1:5" ht="15">
      <c r="A51" s="30">
        <v>5.4</v>
      </c>
      <c r="B51" s="36" t="s">
        <v>29</v>
      </c>
      <c r="C51" s="28">
        <v>0.2744</v>
      </c>
      <c r="D51" s="104">
        <v>4421.4</v>
      </c>
      <c r="E51" s="12">
        <f t="shared" si="0"/>
        <v>1213.2321599999998</v>
      </c>
    </row>
    <row r="52" spans="1:5" ht="15">
      <c r="A52" s="31">
        <v>6</v>
      </c>
      <c r="B52" s="34" t="s">
        <v>44</v>
      </c>
      <c r="C52" s="27">
        <f>C60*18.5%</f>
        <v>2.08495</v>
      </c>
      <c r="D52" s="104">
        <v>4421.4</v>
      </c>
      <c r="E52" s="40">
        <f t="shared" si="0"/>
        <v>9218.39793</v>
      </c>
    </row>
    <row r="53" spans="1:5" ht="15">
      <c r="A53" s="35">
        <v>6.1</v>
      </c>
      <c r="B53" s="34" t="s">
        <v>117</v>
      </c>
      <c r="C53" s="27">
        <f>C60*9.85%</f>
        <v>1.1100949999999998</v>
      </c>
      <c r="D53" s="104">
        <v>4421.4</v>
      </c>
      <c r="E53" s="40">
        <f t="shared" si="0"/>
        <v>4908.174032999998</v>
      </c>
    </row>
    <row r="54" spans="1:5" ht="15">
      <c r="A54" s="31">
        <v>7</v>
      </c>
      <c r="B54" s="34" t="s">
        <v>30</v>
      </c>
      <c r="C54" s="27">
        <v>0.009</v>
      </c>
      <c r="D54" s="104">
        <v>4421.4</v>
      </c>
      <c r="E54" s="40">
        <f t="shared" si="0"/>
        <v>39.79259999999999</v>
      </c>
    </row>
    <row r="55" spans="1:5" ht="15">
      <c r="A55" s="31">
        <v>8</v>
      </c>
      <c r="B55" s="34" t="s">
        <v>31</v>
      </c>
      <c r="C55" s="29">
        <f>C54+C52+C47+C39+C35+C22+C11</f>
        <v>10.5426246</v>
      </c>
      <c r="D55" s="104">
        <v>4421.4</v>
      </c>
      <c r="E55" s="40">
        <f t="shared" si="0"/>
        <v>46613.160406439994</v>
      </c>
    </row>
    <row r="56" spans="1:5" ht="15">
      <c r="A56" s="38">
        <v>9</v>
      </c>
      <c r="B56" s="36" t="s">
        <v>32</v>
      </c>
      <c r="C56" s="28">
        <v>0.6326</v>
      </c>
      <c r="D56" s="104">
        <v>4421.4</v>
      </c>
      <c r="E56" s="12">
        <f t="shared" si="0"/>
        <v>2796.97764</v>
      </c>
    </row>
    <row r="57" spans="1:5" ht="15">
      <c r="A57" s="38">
        <v>10</v>
      </c>
      <c r="B57" s="36" t="s">
        <v>45</v>
      </c>
      <c r="C57" s="28">
        <v>0.0948</v>
      </c>
      <c r="D57" s="104">
        <v>4421.4</v>
      </c>
      <c r="E57" s="12">
        <f>C57*D57-0.11</f>
        <v>419.03871999999996</v>
      </c>
    </row>
    <row r="58" spans="1:6" ht="15">
      <c r="A58" s="31">
        <v>11</v>
      </c>
      <c r="B58" s="54" t="s">
        <v>33</v>
      </c>
      <c r="C58" s="27">
        <f>C55+C56+C57</f>
        <v>11.2700246</v>
      </c>
      <c r="D58" s="104">
        <v>4421.4</v>
      </c>
      <c r="E58" s="40">
        <f>E55+E56+E57</f>
        <v>49829.17676643999</v>
      </c>
      <c r="F58" s="101"/>
    </row>
    <row r="59" ht="15">
      <c r="C59" s="58"/>
    </row>
    <row r="60" ht="15">
      <c r="C60" s="59">
        <v>11.27</v>
      </c>
    </row>
    <row r="61" spans="1:5" ht="32.25" customHeight="1" thickBot="1">
      <c r="A61" s="122" t="s">
        <v>140</v>
      </c>
      <c r="B61" s="123"/>
      <c r="C61" s="123"/>
      <c r="D61" s="123"/>
      <c r="E61" s="123"/>
    </row>
    <row r="63" spans="1:5" ht="15">
      <c r="A63" s="124" t="s">
        <v>124</v>
      </c>
      <c r="B63" s="124"/>
      <c r="C63" s="124"/>
      <c r="D63" s="124"/>
      <c r="E63" s="124"/>
    </row>
    <row r="65" spans="1:5" ht="15">
      <c r="A65" s="119" t="s">
        <v>1</v>
      </c>
      <c r="B65" s="119"/>
      <c r="C65" s="7"/>
      <c r="D65" s="7"/>
      <c r="E65" s="8">
        <v>4421.4</v>
      </c>
    </row>
    <row r="66" spans="1:5" ht="15">
      <c r="A66" s="119" t="s">
        <v>2</v>
      </c>
      <c r="B66" s="119"/>
      <c r="C66" s="7"/>
      <c r="D66" s="7"/>
      <c r="E66" s="8">
        <v>11.27</v>
      </c>
    </row>
    <row r="67" spans="1:5" ht="15">
      <c r="A67" s="127" t="s">
        <v>151</v>
      </c>
      <c r="B67" s="128"/>
      <c r="C67" s="7"/>
      <c r="D67" s="7"/>
      <c r="E67" s="13">
        <f>E65*E66</f>
        <v>49829.17799999999</v>
      </c>
    </row>
    <row r="68" spans="1:5" ht="33.75" customHeight="1">
      <c r="A68" s="9" t="s">
        <v>35</v>
      </c>
      <c r="B68" s="10" t="s">
        <v>3</v>
      </c>
      <c r="C68" s="121" t="s">
        <v>34</v>
      </c>
      <c r="D68" s="121"/>
      <c r="E68" s="121"/>
    </row>
    <row r="69" spans="1:5" ht="23.25">
      <c r="A69" s="33">
        <v>1</v>
      </c>
      <c r="B69" s="34" t="s">
        <v>36</v>
      </c>
      <c r="C69" s="27">
        <f>C72+C74+C75+C77+C78+C79</f>
        <v>2.8056694</v>
      </c>
      <c r="D69" s="7">
        <v>4421.4</v>
      </c>
      <c r="E69" s="40">
        <f>C69*D69</f>
        <v>12404.98668516</v>
      </c>
    </row>
    <row r="70" spans="1:5" ht="15">
      <c r="A70" s="45"/>
      <c r="B70" s="46" t="s">
        <v>4</v>
      </c>
      <c r="C70" s="47"/>
      <c r="D70" s="7">
        <f>E65</f>
        <v>4421.4</v>
      </c>
      <c r="E70" s="12"/>
    </row>
    <row r="71" spans="1:5" ht="15">
      <c r="A71" s="3">
        <v>1.1</v>
      </c>
      <c r="B71" s="4" t="s">
        <v>37</v>
      </c>
      <c r="C71" s="5">
        <f>C72+C73</f>
        <v>2.0647</v>
      </c>
      <c r="D71" s="7">
        <f>E65</f>
        <v>4421.4</v>
      </c>
      <c r="E71" s="12">
        <f>C71*D71</f>
        <v>9128.86458</v>
      </c>
    </row>
    <row r="72" spans="1:5" ht="15">
      <c r="A72" s="2"/>
      <c r="B72" s="4" t="s">
        <v>5</v>
      </c>
      <c r="C72" s="6">
        <v>2.0647</v>
      </c>
      <c r="D72" s="7">
        <f>E65</f>
        <v>4421.4</v>
      </c>
      <c r="E72" s="12">
        <f>C72*D72</f>
        <v>9128.86458</v>
      </c>
    </row>
    <row r="73" spans="1:5" ht="15">
      <c r="A73" s="2"/>
      <c r="B73" s="4" t="s">
        <v>6</v>
      </c>
      <c r="C73" s="6"/>
      <c r="D73" s="7">
        <f>E65</f>
        <v>4421.4</v>
      </c>
      <c r="E73" s="12"/>
    </row>
    <row r="74" spans="1:5" ht="15">
      <c r="A74" s="2">
        <v>1.2</v>
      </c>
      <c r="B74" s="4" t="s">
        <v>115</v>
      </c>
      <c r="C74" s="6">
        <f>(C72+C73)*0.202</f>
        <v>0.4170694000000001</v>
      </c>
      <c r="D74" s="7">
        <f>E65</f>
        <v>4421.4</v>
      </c>
      <c r="E74" s="12">
        <f>C74*D74</f>
        <v>1844.0306451600002</v>
      </c>
    </row>
    <row r="75" spans="1:5" ht="23.25">
      <c r="A75" s="2">
        <v>1.3</v>
      </c>
      <c r="B75" s="4" t="s">
        <v>134</v>
      </c>
      <c r="C75" s="6">
        <v>0.0302</v>
      </c>
      <c r="D75" s="7">
        <f>E65</f>
        <v>4421.4</v>
      </c>
      <c r="E75" s="12">
        <f>C75*D75</f>
        <v>133.52627999999999</v>
      </c>
    </row>
    <row r="76" spans="1:5" ht="15">
      <c r="A76" s="2">
        <v>1.4</v>
      </c>
      <c r="B76" s="36" t="s">
        <v>7</v>
      </c>
      <c r="C76" s="28"/>
      <c r="D76" s="7">
        <f>E65</f>
        <v>4421.4</v>
      </c>
      <c r="E76" s="12"/>
    </row>
    <row r="77" spans="1:5" ht="15">
      <c r="A77" s="2">
        <v>1.5</v>
      </c>
      <c r="B77" s="36" t="s">
        <v>8</v>
      </c>
      <c r="C77" s="28">
        <v>0.0821</v>
      </c>
      <c r="D77" s="7">
        <f>E65</f>
        <v>4421.4</v>
      </c>
      <c r="E77" s="12">
        <f aca="true" t="shared" si="1" ref="E77:E92">C77*D77</f>
        <v>362.99694</v>
      </c>
    </row>
    <row r="78" spans="1:5" ht="15">
      <c r="A78" s="2">
        <v>1.6</v>
      </c>
      <c r="B78" s="36" t="s">
        <v>135</v>
      </c>
      <c r="C78" s="28">
        <v>0.1846</v>
      </c>
      <c r="D78" s="7">
        <f>E65</f>
        <v>4421.4</v>
      </c>
      <c r="E78" s="12">
        <f t="shared" si="1"/>
        <v>816.1904399999999</v>
      </c>
    </row>
    <row r="79" spans="1:5" ht="15">
      <c r="A79" s="2">
        <v>1.7</v>
      </c>
      <c r="B79" s="36" t="s">
        <v>136</v>
      </c>
      <c r="C79" s="48">
        <v>0.027</v>
      </c>
      <c r="D79" s="7">
        <f>E65</f>
        <v>4421.4</v>
      </c>
      <c r="E79" s="12">
        <f t="shared" si="1"/>
        <v>119.3778</v>
      </c>
    </row>
    <row r="80" spans="1:5" ht="15">
      <c r="A80" s="31">
        <v>2</v>
      </c>
      <c r="B80" s="34" t="s">
        <v>9</v>
      </c>
      <c r="C80" s="27">
        <f>SUM(C81:C91)</f>
        <v>1.762</v>
      </c>
      <c r="D80" s="7">
        <f>E65</f>
        <v>4421.4</v>
      </c>
      <c r="E80" s="40">
        <f t="shared" si="1"/>
        <v>7790.506799999999</v>
      </c>
    </row>
    <row r="81" spans="1:5" ht="15">
      <c r="A81" s="30">
        <v>2.1</v>
      </c>
      <c r="B81" s="36" t="s">
        <v>10</v>
      </c>
      <c r="C81" s="28">
        <v>0.7985</v>
      </c>
      <c r="D81" s="7">
        <f>E65</f>
        <v>4421.4</v>
      </c>
      <c r="E81" s="12">
        <f t="shared" si="1"/>
        <v>3530.4878999999996</v>
      </c>
    </row>
    <row r="82" spans="1:5" ht="15">
      <c r="A82" s="30">
        <v>2.2</v>
      </c>
      <c r="B82" s="36" t="s">
        <v>11</v>
      </c>
      <c r="C82" s="28">
        <v>0.3804</v>
      </c>
      <c r="D82" s="7">
        <f>E65</f>
        <v>4421.4</v>
      </c>
      <c r="E82" s="12">
        <f t="shared" si="1"/>
        <v>1681.90056</v>
      </c>
    </row>
    <row r="83" spans="1:5" ht="23.25">
      <c r="A83" s="30">
        <v>2.3</v>
      </c>
      <c r="B83" s="36" t="s">
        <v>38</v>
      </c>
      <c r="C83" s="28">
        <v>0.0213</v>
      </c>
      <c r="D83" s="7">
        <f>E65</f>
        <v>4421.4</v>
      </c>
      <c r="E83" s="12">
        <f t="shared" si="1"/>
        <v>94.17581999999999</v>
      </c>
    </row>
    <row r="84" spans="1:5" ht="15">
      <c r="A84" s="30">
        <v>2.4</v>
      </c>
      <c r="B84" s="36" t="s">
        <v>13</v>
      </c>
      <c r="C84" s="28">
        <v>0.28</v>
      </c>
      <c r="D84" s="7">
        <f>E65</f>
        <v>4421.4</v>
      </c>
      <c r="E84" s="12">
        <f t="shared" si="1"/>
        <v>1237.992</v>
      </c>
    </row>
    <row r="85" spans="1:5" ht="15">
      <c r="A85" s="30">
        <v>2.5</v>
      </c>
      <c r="B85" s="36" t="s">
        <v>39</v>
      </c>
      <c r="C85" s="28">
        <v>0.1254</v>
      </c>
      <c r="D85" s="11">
        <f>E65</f>
        <v>4421.4</v>
      </c>
      <c r="E85" s="12">
        <f t="shared" si="1"/>
        <v>554.44356</v>
      </c>
    </row>
    <row r="86" spans="1:5" ht="23.25">
      <c r="A86" s="30">
        <v>2.6</v>
      </c>
      <c r="B86" s="36" t="s">
        <v>14</v>
      </c>
      <c r="C86" s="28">
        <v>0.009</v>
      </c>
      <c r="D86" s="7">
        <f>E65</f>
        <v>4421.4</v>
      </c>
      <c r="E86" s="12">
        <f t="shared" si="1"/>
        <v>39.79259999999999</v>
      </c>
    </row>
    <row r="87" spans="1:5" ht="15">
      <c r="A87" s="30">
        <v>2.7</v>
      </c>
      <c r="B87" s="36" t="s">
        <v>15</v>
      </c>
      <c r="C87" s="28">
        <v>0.038</v>
      </c>
      <c r="D87" s="104">
        <v>4421.4</v>
      </c>
      <c r="E87" s="12">
        <f t="shared" si="1"/>
        <v>168.01319999999998</v>
      </c>
    </row>
    <row r="88" spans="1:5" ht="15">
      <c r="A88" s="37" t="s">
        <v>154</v>
      </c>
      <c r="B88" s="36" t="s">
        <v>16</v>
      </c>
      <c r="C88" s="28">
        <v>0.0144</v>
      </c>
      <c r="D88" s="104">
        <v>4421.4</v>
      </c>
      <c r="E88" s="12">
        <f t="shared" si="1"/>
        <v>63.66815999999999</v>
      </c>
    </row>
    <row r="89" spans="1:5" ht="15">
      <c r="A89" s="89">
        <v>2.9</v>
      </c>
      <c r="B89" s="36" t="s">
        <v>17</v>
      </c>
      <c r="C89" s="28">
        <v>0.0262</v>
      </c>
      <c r="D89" s="104">
        <v>4421.4</v>
      </c>
      <c r="E89" s="12">
        <f t="shared" si="1"/>
        <v>115.84067999999999</v>
      </c>
    </row>
    <row r="90" spans="1:5" ht="15">
      <c r="A90" s="89">
        <v>2.1</v>
      </c>
      <c r="B90" s="36" t="s">
        <v>18</v>
      </c>
      <c r="C90" s="28">
        <v>0.049</v>
      </c>
      <c r="D90" s="104">
        <v>4421.4</v>
      </c>
      <c r="E90" s="12">
        <f t="shared" si="1"/>
        <v>216.6486</v>
      </c>
    </row>
    <row r="91" spans="1:5" ht="23.25">
      <c r="A91" s="30">
        <v>2.11</v>
      </c>
      <c r="B91" s="36" t="s">
        <v>138</v>
      </c>
      <c r="C91" s="28">
        <v>0.0198</v>
      </c>
      <c r="D91" s="104">
        <v>4421.4</v>
      </c>
      <c r="E91" s="12">
        <f t="shared" si="1"/>
        <v>87.54372</v>
      </c>
    </row>
    <row r="92" spans="1:5" ht="23.25">
      <c r="A92" s="31">
        <v>3</v>
      </c>
      <c r="B92" s="34" t="s">
        <v>19</v>
      </c>
      <c r="C92" s="27">
        <f>SUM(C93:C95)</f>
        <v>0</v>
      </c>
      <c r="D92" s="104">
        <v>4421.4</v>
      </c>
      <c r="E92" s="40">
        <f t="shared" si="1"/>
        <v>0</v>
      </c>
    </row>
    <row r="93" spans="1:5" ht="15">
      <c r="A93" s="30">
        <v>3.1</v>
      </c>
      <c r="B93" s="36" t="s">
        <v>20</v>
      </c>
      <c r="C93" s="28"/>
      <c r="D93" s="104">
        <v>4421.4</v>
      </c>
      <c r="E93" s="12"/>
    </row>
    <row r="94" spans="1:5" ht="15">
      <c r="A94" s="30">
        <v>3.2</v>
      </c>
      <c r="B94" s="36" t="s">
        <v>21</v>
      </c>
      <c r="C94" s="28"/>
      <c r="D94" s="104">
        <v>4421.4</v>
      </c>
      <c r="E94" s="12"/>
    </row>
    <row r="95" spans="1:5" ht="15">
      <c r="A95" s="30">
        <v>3.3</v>
      </c>
      <c r="B95" s="36" t="s">
        <v>22</v>
      </c>
      <c r="C95" s="28"/>
      <c r="D95" s="104">
        <v>4421.4</v>
      </c>
      <c r="E95" s="12"/>
    </row>
    <row r="96" spans="1:5" ht="23.25">
      <c r="A96" s="31">
        <v>4</v>
      </c>
      <c r="B96" s="34" t="s">
        <v>23</v>
      </c>
      <c r="C96" s="27">
        <f>SUM(C97:C103)</f>
        <v>3.1740999999999997</v>
      </c>
      <c r="D96" s="104">
        <v>4421.4</v>
      </c>
      <c r="E96" s="40">
        <f aca="true" t="shared" si="2" ref="E96:E113">C96*D96</f>
        <v>14033.965739999998</v>
      </c>
    </row>
    <row r="97" spans="1:5" ht="23.25">
      <c r="A97" s="30">
        <v>4.1</v>
      </c>
      <c r="B97" s="36" t="s">
        <v>41</v>
      </c>
      <c r="C97" s="28">
        <v>1.9848</v>
      </c>
      <c r="D97" s="104">
        <v>4421.4</v>
      </c>
      <c r="E97" s="12">
        <f t="shared" si="2"/>
        <v>8775.59472</v>
      </c>
    </row>
    <row r="98" spans="1:5" ht="15">
      <c r="A98" s="30">
        <v>4.2</v>
      </c>
      <c r="B98" s="36" t="s">
        <v>115</v>
      </c>
      <c r="C98" s="28">
        <v>0.4009</v>
      </c>
      <c r="D98" s="104">
        <v>4421.4</v>
      </c>
      <c r="E98" s="12">
        <f t="shared" si="2"/>
        <v>1772.5392599999998</v>
      </c>
    </row>
    <row r="99" spans="1:5" ht="15">
      <c r="A99" s="30">
        <v>4.3</v>
      </c>
      <c r="B99" s="36" t="s">
        <v>24</v>
      </c>
      <c r="C99" s="28">
        <v>0.3953</v>
      </c>
      <c r="D99" s="104">
        <v>4421.4</v>
      </c>
      <c r="E99" s="12">
        <f t="shared" si="2"/>
        <v>1747.7794199999998</v>
      </c>
    </row>
    <row r="100" spans="1:5" ht="15">
      <c r="A100" s="30">
        <v>4.4</v>
      </c>
      <c r="B100" s="36" t="s">
        <v>139</v>
      </c>
      <c r="C100" s="28">
        <v>0.0383</v>
      </c>
      <c r="D100" s="104">
        <v>4421.4</v>
      </c>
      <c r="E100" s="12">
        <f t="shared" si="2"/>
        <v>169.33962</v>
      </c>
    </row>
    <row r="101" spans="1:5" ht="15">
      <c r="A101" s="30">
        <v>4.5</v>
      </c>
      <c r="B101" s="36" t="s">
        <v>25</v>
      </c>
      <c r="C101" s="28">
        <v>0.0012</v>
      </c>
      <c r="D101" s="104">
        <v>4421.4</v>
      </c>
      <c r="E101" s="12">
        <f t="shared" si="2"/>
        <v>5.305679999999999</v>
      </c>
    </row>
    <row r="102" spans="1:5" ht="15">
      <c r="A102" s="30">
        <v>4.6</v>
      </c>
      <c r="B102" s="36" t="s">
        <v>26</v>
      </c>
      <c r="C102" s="28">
        <v>0.0819</v>
      </c>
      <c r="D102" s="104">
        <v>4421.4</v>
      </c>
      <c r="E102" s="12">
        <f t="shared" si="2"/>
        <v>362.11265999999995</v>
      </c>
    </row>
    <row r="103" spans="1:5" ht="15">
      <c r="A103" s="30">
        <v>4.7</v>
      </c>
      <c r="B103" s="36" t="s">
        <v>42</v>
      </c>
      <c r="C103" s="28">
        <v>0.2717</v>
      </c>
      <c r="D103" s="104">
        <v>4421.4</v>
      </c>
      <c r="E103" s="12">
        <f t="shared" si="2"/>
        <v>1201.2943799999998</v>
      </c>
    </row>
    <row r="104" spans="1:5" ht="15">
      <c r="A104" s="31">
        <v>5</v>
      </c>
      <c r="B104" s="34" t="s">
        <v>27</v>
      </c>
      <c r="C104" s="27">
        <f>SUM(C105:C108)</f>
        <v>1.1439000000000001</v>
      </c>
      <c r="D104" s="104">
        <v>4421.4</v>
      </c>
      <c r="E104" s="40">
        <f t="shared" si="2"/>
        <v>5057.63946</v>
      </c>
    </row>
    <row r="105" spans="1:5" ht="23.25">
      <c r="A105" s="30">
        <v>5.1</v>
      </c>
      <c r="B105" s="36" t="s">
        <v>43</v>
      </c>
      <c r="C105" s="28">
        <v>0.5794</v>
      </c>
      <c r="D105" s="104">
        <v>4421.4</v>
      </c>
      <c r="E105" s="12">
        <f t="shared" si="2"/>
        <v>2561.75916</v>
      </c>
    </row>
    <row r="106" spans="1:5" ht="15">
      <c r="A106" s="30">
        <v>5.2</v>
      </c>
      <c r="B106" s="36" t="s">
        <v>115</v>
      </c>
      <c r="C106" s="28">
        <v>0.117</v>
      </c>
      <c r="D106" s="104">
        <v>4421.4</v>
      </c>
      <c r="E106" s="12">
        <f t="shared" si="2"/>
        <v>517.3038</v>
      </c>
    </row>
    <row r="107" spans="1:5" ht="15">
      <c r="A107" s="30">
        <v>5.3</v>
      </c>
      <c r="B107" s="36" t="s">
        <v>28</v>
      </c>
      <c r="C107" s="28">
        <v>0.1618</v>
      </c>
      <c r="D107" s="104">
        <v>4421.4</v>
      </c>
      <c r="E107" s="12">
        <f t="shared" si="2"/>
        <v>715.3825199999999</v>
      </c>
    </row>
    <row r="108" spans="1:5" ht="15">
      <c r="A108" s="30">
        <v>5.4</v>
      </c>
      <c r="B108" s="36" t="s">
        <v>29</v>
      </c>
      <c r="C108" s="28">
        <v>0.2857</v>
      </c>
      <c r="D108" s="104">
        <v>4421.4</v>
      </c>
      <c r="E108" s="12">
        <f t="shared" si="2"/>
        <v>1263.19398</v>
      </c>
    </row>
    <row r="109" spans="1:5" ht="15">
      <c r="A109" s="31">
        <v>6</v>
      </c>
      <c r="B109" s="34" t="s">
        <v>44</v>
      </c>
      <c r="C109" s="27">
        <v>2.1347</v>
      </c>
      <c r="D109" s="104">
        <v>4421.4</v>
      </c>
      <c r="E109" s="40">
        <f t="shared" si="2"/>
        <v>9438.362579999999</v>
      </c>
    </row>
    <row r="110" spans="1:5" ht="15">
      <c r="A110" s="35">
        <v>6.1</v>
      </c>
      <c r="B110" s="34" t="s">
        <v>117</v>
      </c>
      <c r="C110" s="27">
        <f>C116*9.85%</f>
        <v>1.1100949999999998</v>
      </c>
      <c r="D110" s="104">
        <v>4421.4</v>
      </c>
      <c r="E110" s="40">
        <f t="shared" si="2"/>
        <v>4908.174032999998</v>
      </c>
    </row>
    <row r="111" spans="1:5" ht="15">
      <c r="A111" s="31">
        <v>7</v>
      </c>
      <c r="B111" s="34" t="s">
        <v>30</v>
      </c>
      <c r="C111" s="27">
        <v>0.009</v>
      </c>
      <c r="D111" s="104">
        <v>4421.4</v>
      </c>
      <c r="E111" s="40">
        <f t="shared" si="2"/>
        <v>39.79259999999999</v>
      </c>
    </row>
    <row r="112" spans="1:5" ht="15">
      <c r="A112" s="31">
        <v>8</v>
      </c>
      <c r="B112" s="34" t="s">
        <v>31</v>
      </c>
      <c r="C112" s="29">
        <f>C111+C109+C104+C96+C92+C80+C69</f>
        <v>11.0293694</v>
      </c>
      <c r="D112" s="104">
        <v>4421.4</v>
      </c>
      <c r="E112" s="40">
        <f t="shared" si="2"/>
        <v>48765.25386516</v>
      </c>
    </row>
    <row r="113" spans="1:5" ht="15">
      <c r="A113" s="38">
        <v>9</v>
      </c>
      <c r="B113" s="36" t="s">
        <v>32</v>
      </c>
      <c r="C113" s="28">
        <v>0.1152</v>
      </c>
      <c r="D113" s="104">
        <v>4421.4</v>
      </c>
      <c r="E113" s="12">
        <f t="shared" si="2"/>
        <v>509.34527999999995</v>
      </c>
    </row>
    <row r="114" spans="1:5" ht="15">
      <c r="A114" s="38">
        <v>10</v>
      </c>
      <c r="B114" s="36" t="s">
        <v>45</v>
      </c>
      <c r="C114" s="51">
        <v>0.1254</v>
      </c>
      <c r="D114" s="104">
        <v>4421.4</v>
      </c>
      <c r="E114" s="12">
        <f>C114*D114+0.14</f>
        <v>554.58356</v>
      </c>
    </row>
    <row r="115" spans="1:5" ht="15">
      <c r="A115" s="31">
        <v>11</v>
      </c>
      <c r="B115" s="54" t="s">
        <v>33</v>
      </c>
      <c r="C115" s="27">
        <f>C112+C113+C114</f>
        <v>11.2699694</v>
      </c>
      <c r="D115" s="104">
        <v>4421.4</v>
      </c>
      <c r="E115" s="40">
        <f>E112+E113+E114</f>
        <v>49829.18270516</v>
      </c>
    </row>
    <row r="116" ht="15">
      <c r="C116" s="57">
        <v>11.27</v>
      </c>
    </row>
    <row r="117" ht="15">
      <c r="C117" s="57">
        <v>11.27</v>
      </c>
    </row>
    <row r="119" spans="2:5" ht="15">
      <c r="B119" t="s">
        <v>160</v>
      </c>
      <c r="E119" s="110" t="s">
        <v>161</v>
      </c>
    </row>
  </sheetData>
  <sheetProtection/>
  <mergeCells count="13">
    <mergeCell ref="A61:E61"/>
    <mergeCell ref="C68:E68"/>
    <mergeCell ref="A63:E63"/>
    <mergeCell ref="A65:B65"/>
    <mergeCell ref="A66:B66"/>
    <mergeCell ref="A67:B67"/>
    <mergeCell ref="A8:B8"/>
    <mergeCell ref="A9:B9"/>
    <mergeCell ref="C10:E10"/>
    <mergeCell ref="A1:E1"/>
    <mergeCell ref="A3:E3"/>
    <mergeCell ref="A5:E5"/>
    <mergeCell ref="A7:B7"/>
  </mergeCells>
  <hyperlinks>
    <hyperlink ref="A3:E3" location="ГЛАВНАЯ!A1" display="Вернуться на главную страницу к списку домов"/>
  </hyperlink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120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7.57421875" style="0" customWidth="1"/>
    <col min="3" max="3" width="23.28125" style="0" hidden="1" customWidth="1"/>
    <col min="4" max="4" width="25.57421875" style="0" hidden="1" customWidth="1"/>
    <col min="5" max="5" width="26.00390625" style="0" customWidth="1"/>
  </cols>
  <sheetData>
    <row r="1" spans="1:5" ht="43.5" customHeight="1" thickBot="1">
      <c r="A1" s="122" t="s">
        <v>140</v>
      </c>
      <c r="B1" s="123"/>
      <c r="C1" s="123"/>
      <c r="D1" s="123"/>
      <c r="E1" s="123"/>
    </row>
    <row r="3" spans="1:5" ht="15">
      <c r="A3" s="126" t="s">
        <v>86</v>
      </c>
      <c r="B3" s="126"/>
      <c r="C3" s="126"/>
      <c r="D3" s="126"/>
      <c r="E3" s="126"/>
    </row>
    <row r="5" spans="1:5" ht="15">
      <c r="A5" s="124" t="s">
        <v>104</v>
      </c>
      <c r="B5" s="124"/>
      <c r="C5" s="124"/>
      <c r="D5" s="124"/>
      <c r="E5" s="124"/>
    </row>
    <row r="7" spans="1:5" ht="15">
      <c r="A7" s="119" t="s">
        <v>1</v>
      </c>
      <c r="B7" s="119"/>
      <c r="C7" s="7"/>
      <c r="D7" s="7"/>
      <c r="E7" s="8">
        <v>1071.3</v>
      </c>
    </row>
    <row r="8" spans="1:5" ht="15">
      <c r="A8" s="119" t="s">
        <v>2</v>
      </c>
      <c r="B8" s="119"/>
      <c r="C8" s="7"/>
      <c r="D8" s="7"/>
      <c r="E8" s="8">
        <v>9.27</v>
      </c>
    </row>
    <row r="9" spans="1:5" ht="15">
      <c r="A9" s="127" t="s">
        <v>147</v>
      </c>
      <c r="B9" s="128"/>
      <c r="C9" s="7"/>
      <c r="D9" s="7"/>
      <c r="E9" s="13">
        <f>E7*E8</f>
        <v>9930.951</v>
      </c>
    </row>
    <row r="10" spans="1:5" ht="40.5" customHeight="1">
      <c r="A10" s="9" t="s">
        <v>35</v>
      </c>
      <c r="B10" s="10" t="s">
        <v>3</v>
      </c>
      <c r="C10" s="121" t="s">
        <v>34</v>
      </c>
      <c r="D10" s="121"/>
      <c r="E10" s="121"/>
    </row>
    <row r="11" spans="1:5" ht="15">
      <c r="A11" s="33">
        <v>1</v>
      </c>
      <c r="B11" s="34" t="s">
        <v>36</v>
      </c>
      <c r="C11" s="27">
        <f>SUM(C14:C21)</f>
        <v>2.1634834</v>
      </c>
      <c r="D11" s="8">
        <v>1071.3</v>
      </c>
      <c r="E11" s="40">
        <f>C11*D11</f>
        <v>2317.73976642</v>
      </c>
    </row>
    <row r="12" spans="1:5" ht="15">
      <c r="A12" s="45"/>
      <c r="B12" s="46" t="s">
        <v>4</v>
      </c>
      <c r="C12" s="47"/>
      <c r="D12" s="8">
        <v>1071.3</v>
      </c>
      <c r="E12" s="12"/>
    </row>
    <row r="13" spans="1:5" ht="15">
      <c r="A13" s="3">
        <v>1.1</v>
      </c>
      <c r="B13" s="4" t="s">
        <v>37</v>
      </c>
      <c r="C13" s="5">
        <f>C14+C15</f>
        <v>1.6217</v>
      </c>
      <c r="D13" s="8">
        <v>1071.3</v>
      </c>
      <c r="E13" s="12">
        <f aca="true" t="shared" si="0" ref="E13:E52">C13*D13</f>
        <v>1737.32721</v>
      </c>
    </row>
    <row r="14" spans="1:5" ht="15">
      <c r="A14" s="2"/>
      <c r="B14" s="4" t="s">
        <v>5</v>
      </c>
      <c r="C14" s="6">
        <v>1.6217</v>
      </c>
      <c r="D14" s="8">
        <v>1071.3</v>
      </c>
      <c r="E14" s="12">
        <f t="shared" si="0"/>
        <v>1737.32721</v>
      </c>
    </row>
    <row r="15" spans="1:5" ht="15">
      <c r="A15" s="2"/>
      <c r="B15" s="4" t="s">
        <v>6</v>
      </c>
      <c r="C15" s="6"/>
      <c r="D15" s="8">
        <v>1071.3</v>
      </c>
      <c r="E15" s="12"/>
    </row>
    <row r="16" spans="1:5" ht="15">
      <c r="A16" s="2">
        <v>1.2</v>
      </c>
      <c r="B16" s="4" t="s">
        <v>115</v>
      </c>
      <c r="C16" s="6">
        <f>(C14+C15)*0.202</f>
        <v>0.3275834</v>
      </c>
      <c r="D16" s="8">
        <v>1071.3</v>
      </c>
      <c r="E16" s="12">
        <f t="shared" si="0"/>
        <v>350.94009642000003</v>
      </c>
    </row>
    <row r="17" spans="1:5" ht="23.25">
      <c r="A17" s="2">
        <v>1.3</v>
      </c>
      <c r="B17" s="4" t="s">
        <v>134</v>
      </c>
      <c r="C17" s="6">
        <v>0.0162</v>
      </c>
      <c r="D17" s="8">
        <v>1071.3</v>
      </c>
      <c r="E17" s="12">
        <f t="shared" si="0"/>
        <v>17.355059999999998</v>
      </c>
    </row>
    <row r="18" spans="1:5" ht="15">
      <c r="A18" s="2">
        <v>1.4</v>
      </c>
      <c r="B18" s="36" t="s">
        <v>7</v>
      </c>
      <c r="C18" s="28"/>
      <c r="D18" s="8">
        <v>1071.3</v>
      </c>
      <c r="E18" s="12"/>
    </row>
    <row r="19" spans="1:5" ht="15">
      <c r="A19" s="2">
        <v>1.5</v>
      </c>
      <c r="B19" s="36" t="s">
        <v>8</v>
      </c>
      <c r="C19" s="28">
        <v>0.0816</v>
      </c>
      <c r="D19" s="8">
        <v>1071.3</v>
      </c>
      <c r="E19" s="12">
        <f t="shared" si="0"/>
        <v>87.41808</v>
      </c>
    </row>
    <row r="20" spans="1:5" ht="15">
      <c r="A20" s="2">
        <v>1.6</v>
      </c>
      <c r="B20" s="36" t="s">
        <v>135</v>
      </c>
      <c r="C20" s="28">
        <v>0.1164</v>
      </c>
      <c r="D20" s="8">
        <v>1071.3</v>
      </c>
      <c r="E20" s="12">
        <f t="shared" si="0"/>
        <v>124.69932</v>
      </c>
    </row>
    <row r="21" spans="1:5" ht="15">
      <c r="A21" s="2">
        <v>1.7</v>
      </c>
      <c r="B21" s="36" t="s">
        <v>136</v>
      </c>
      <c r="D21" s="8">
        <v>1071.3</v>
      </c>
      <c r="E21" s="12"/>
    </row>
    <row r="22" spans="1:5" ht="15">
      <c r="A22" s="31">
        <v>2</v>
      </c>
      <c r="B22" s="34" t="s">
        <v>9</v>
      </c>
      <c r="C22" s="27">
        <f>SUM(C23:C34)</f>
        <v>2.7914</v>
      </c>
      <c r="D22" s="8">
        <v>1071.3</v>
      </c>
      <c r="E22" s="40">
        <f t="shared" si="0"/>
        <v>2990.4268199999997</v>
      </c>
    </row>
    <row r="23" spans="1:5" ht="15">
      <c r="A23" s="30">
        <v>2.1</v>
      </c>
      <c r="B23" s="36" t="s">
        <v>10</v>
      </c>
      <c r="C23" s="28">
        <v>0.6191</v>
      </c>
      <c r="D23" s="8">
        <v>1071.3</v>
      </c>
      <c r="E23" s="12">
        <f t="shared" si="0"/>
        <v>663.2418299999999</v>
      </c>
    </row>
    <row r="24" spans="1:5" ht="15">
      <c r="A24" s="30">
        <v>2.2</v>
      </c>
      <c r="B24" s="36" t="s">
        <v>11</v>
      </c>
      <c r="C24" s="28">
        <v>0.2333</v>
      </c>
      <c r="D24" s="8">
        <v>1071.3</v>
      </c>
      <c r="E24" s="12">
        <f t="shared" si="0"/>
        <v>249.93429</v>
      </c>
    </row>
    <row r="25" spans="1:5" ht="15">
      <c r="A25" s="30">
        <v>2.3</v>
      </c>
      <c r="B25" s="36" t="s">
        <v>12</v>
      </c>
      <c r="C25" s="28">
        <v>1.373</v>
      </c>
      <c r="D25" s="8">
        <v>1071.3</v>
      </c>
      <c r="E25" s="12">
        <f t="shared" si="0"/>
        <v>1470.8949</v>
      </c>
    </row>
    <row r="26" spans="1:5" ht="15">
      <c r="A26" s="30">
        <v>2.4</v>
      </c>
      <c r="B26" s="36" t="s">
        <v>38</v>
      </c>
      <c r="C26" s="28">
        <v>0.03</v>
      </c>
      <c r="D26" s="8">
        <v>1071.3</v>
      </c>
      <c r="E26" s="12">
        <f t="shared" si="0"/>
        <v>32.138999999999996</v>
      </c>
    </row>
    <row r="27" spans="1:5" ht="15">
      <c r="A27" s="30">
        <v>2.5</v>
      </c>
      <c r="B27" s="36" t="s">
        <v>13</v>
      </c>
      <c r="C27" s="28">
        <v>0.2607</v>
      </c>
      <c r="D27" s="8">
        <v>1071.3</v>
      </c>
      <c r="E27" s="12">
        <f t="shared" si="0"/>
        <v>279.28790999999995</v>
      </c>
    </row>
    <row r="28" spans="1:5" ht="15">
      <c r="A28" s="30">
        <v>2.6</v>
      </c>
      <c r="B28" s="36" t="s">
        <v>39</v>
      </c>
      <c r="C28" s="28">
        <v>0.1465</v>
      </c>
      <c r="D28" s="8">
        <v>1071.3</v>
      </c>
      <c r="E28" s="12">
        <f t="shared" si="0"/>
        <v>156.94545</v>
      </c>
    </row>
    <row r="29" spans="1:5" ht="23.25">
      <c r="A29" s="30">
        <v>2.7</v>
      </c>
      <c r="B29" s="36" t="s">
        <v>14</v>
      </c>
      <c r="C29" s="28">
        <v>0.0092</v>
      </c>
      <c r="D29" s="8">
        <v>1071.3</v>
      </c>
      <c r="E29" s="12">
        <f t="shared" si="0"/>
        <v>9.85596</v>
      </c>
    </row>
    <row r="30" spans="1:5" ht="15">
      <c r="A30" s="30">
        <v>2.8</v>
      </c>
      <c r="B30" s="36" t="s">
        <v>15</v>
      </c>
      <c r="C30" s="28">
        <v>0.0483</v>
      </c>
      <c r="D30" s="8">
        <v>1071.3</v>
      </c>
      <c r="E30" s="12">
        <f t="shared" si="0"/>
        <v>51.743790000000004</v>
      </c>
    </row>
    <row r="31" spans="1:5" ht="15">
      <c r="A31" s="37" t="s">
        <v>150</v>
      </c>
      <c r="B31" s="36" t="s">
        <v>16</v>
      </c>
      <c r="C31" s="28">
        <v>0.0144</v>
      </c>
      <c r="D31" s="8">
        <v>1071.3</v>
      </c>
      <c r="E31" s="12">
        <f t="shared" si="0"/>
        <v>15.42672</v>
      </c>
    </row>
    <row r="32" spans="1:5" ht="15">
      <c r="A32" s="89">
        <v>2.1</v>
      </c>
      <c r="B32" s="36" t="s">
        <v>17</v>
      </c>
      <c r="C32" s="28">
        <v>0.0262</v>
      </c>
      <c r="D32" s="8">
        <v>1071.3</v>
      </c>
      <c r="E32" s="12">
        <f t="shared" si="0"/>
        <v>28.06806</v>
      </c>
    </row>
    <row r="33" spans="1:5" ht="15">
      <c r="A33" s="30">
        <v>2.11</v>
      </c>
      <c r="B33" s="36" t="s">
        <v>18</v>
      </c>
      <c r="C33" s="28">
        <v>0.0109</v>
      </c>
      <c r="D33" s="8">
        <v>1071.3</v>
      </c>
      <c r="E33" s="12">
        <f t="shared" si="0"/>
        <v>11.67717</v>
      </c>
    </row>
    <row r="34" spans="1:5" ht="23.25">
      <c r="A34" s="30">
        <v>2.12</v>
      </c>
      <c r="B34" s="36" t="s">
        <v>138</v>
      </c>
      <c r="C34" s="28">
        <v>0.0198</v>
      </c>
      <c r="D34" s="8">
        <v>1071.3</v>
      </c>
      <c r="E34" s="12">
        <f t="shared" si="0"/>
        <v>21.211740000000002</v>
      </c>
    </row>
    <row r="35" spans="1:5" ht="23.25">
      <c r="A35" s="31">
        <v>3</v>
      </c>
      <c r="B35" s="34" t="s">
        <v>19</v>
      </c>
      <c r="C35" s="27">
        <f>SUM(C36:C38)</f>
        <v>0</v>
      </c>
      <c r="D35" s="8">
        <v>1071.3</v>
      </c>
      <c r="E35" s="40">
        <f t="shared" si="0"/>
        <v>0</v>
      </c>
    </row>
    <row r="36" spans="1:5" ht="15">
      <c r="A36" s="30">
        <v>3.1</v>
      </c>
      <c r="B36" s="36" t="s">
        <v>20</v>
      </c>
      <c r="C36" s="28"/>
      <c r="D36" s="8">
        <v>1071.3</v>
      </c>
      <c r="E36" s="12"/>
    </row>
    <row r="37" spans="1:5" ht="15">
      <c r="A37" s="30">
        <v>3.2</v>
      </c>
      <c r="B37" s="36" t="s">
        <v>21</v>
      </c>
      <c r="C37" s="28"/>
      <c r="D37" s="8">
        <v>1071.3</v>
      </c>
      <c r="E37" s="12"/>
    </row>
    <row r="38" spans="1:5" ht="15">
      <c r="A38" s="30">
        <v>3.3</v>
      </c>
      <c r="B38" s="36" t="s">
        <v>22</v>
      </c>
      <c r="C38" s="28"/>
      <c r="D38" s="8">
        <v>1071.3</v>
      </c>
      <c r="E38" s="12"/>
    </row>
    <row r="39" spans="1:5" ht="15">
      <c r="A39" s="31">
        <v>4</v>
      </c>
      <c r="B39" s="34" t="s">
        <v>23</v>
      </c>
      <c r="C39" s="27">
        <f>SUM(C40:C46)</f>
        <v>2.1536859519999996</v>
      </c>
      <c r="D39" s="8">
        <v>1071.3</v>
      </c>
      <c r="E39" s="40">
        <f t="shared" si="0"/>
        <v>2307.2437603775993</v>
      </c>
    </row>
    <row r="40" spans="1:5" ht="23.25">
      <c r="A40" s="30">
        <v>4.1</v>
      </c>
      <c r="B40" s="36" t="s">
        <v>41</v>
      </c>
      <c r="C40" s="28">
        <v>1.6994</v>
      </c>
      <c r="D40" s="8">
        <v>1071.3</v>
      </c>
      <c r="E40" s="12">
        <f t="shared" si="0"/>
        <v>1820.56722</v>
      </c>
    </row>
    <row r="41" spans="1:5" ht="15">
      <c r="A41" s="30">
        <v>4.2</v>
      </c>
      <c r="B41" s="36" t="s">
        <v>115</v>
      </c>
      <c r="C41" s="28">
        <f>C40*0.202</f>
        <v>0.34327880000000005</v>
      </c>
      <c r="D41" s="8">
        <v>1071.3</v>
      </c>
      <c r="E41" s="12">
        <f t="shared" si="0"/>
        <v>367.75457844000005</v>
      </c>
    </row>
    <row r="42" spans="1:5" ht="15">
      <c r="A42" s="30">
        <v>4.3</v>
      </c>
      <c r="B42" s="36" t="s">
        <v>24</v>
      </c>
      <c r="C42" s="28">
        <f>(C40+C41)*0.04</f>
        <v>0.081707152</v>
      </c>
      <c r="D42" s="8">
        <v>1071.3</v>
      </c>
      <c r="E42" s="12">
        <f t="shared" si="0"/>
        <v>87.5328719376</v>
      </c>
    </row>
    <row r="43" spans="1:5" ht="15">
      <c r="A43" s="30">
        <v>4.4</v>
      </c>
      <c r="B43" s="36" t="s">
        <v>139</v>
      </c>
      <c r="C43" s="28">
        <v>0.0157</v>
      </c>
      <c r="D43" s="8">
        <v>1071.3</v>
      </c>
      <c r="E43" s="12">
        <f t="shared" si="0"/>
        <v>16.819409999999998</v>
      </c>
    </row>
    <row r="44" spans="1:5" ht="15">
      <c r="A44" s="30">
        <v>4.5</v>
      </c>
      <c r="B44" s="36" t="s">
        <v>25</v>
      </c>
      <c r="C44" s="28">
        <v>0.0036000000000000003</v>
      </c>
      <c r="D44" s="8">
        <v>1071.3</v>
      </c>
      <c r="E44" s="12">
        <f t="shared" si="0"/>
        <v>3.8566800000000003</v>
      </c>
    </row>
    <row r="45" spans="1:5" ht="15">
      <c r="A45" s="30">
        <v>4.6</v>
      </c>
      <c r="B45" s="36" t="s">
        <v>26</v>
      </c>
      <c r="C45" s="28">
        <v>0.01</v>
      </c>
      <c r="D45" s="8">
        <v>1071.3</v>
      </c>
      <c r="E45" s="12">
        <f t="shared" si="0"/>
        <v>10.713</v>
      </c>
    </row>
    <row r="46" spans="1:5" ht="15">
      <c r="A46" s="30">
        <v>4.7</v>
      </c>
      <c r="B46" s="36" t="s">
        <v>42</v>
      </c>
      <c r="C46" s="28"/>
      <c r="D46" s="8">
        <v>1071.3</v>
      </c>
      <c r="E46" s="12"/>
    </row>
    <row r="47" spans="1:5" ht="15">
      <c r="A47" s="31">
        <v>5</v>
      </c>
      <c r="B47" s="34" t="s">
        <v>27</v>
      </c>
      <c r="C47" s="27">
        <f>SUM(C48:C51)</f>
        <v>0.9473406</v>
      </c>
      <c r="D47" s="8">
        <v>1071.3</v>
      </c>
      <c r="E47" s="40">
        <f t="shared" si="0"/>
        <v>1014.88598478</v>
      </c>
    </row>
    <row r="48" spans="1:5" ht="23.25">
      <c r="A48" s="30">
        <v>5.1</v>
      </c>
      <c r="B48" s="36" t="s">
        <v>43</v>
      </c>
      <c r="C48" s="28">
        <v>0.4403</v>
      </c>
      <c r="D48" s="8">
        <v>1071.3</v>
      </c>
      <c r="E48" s="12">
        <f t="shared" si="0"/>
        <v>471.69339</v>
      </c>
    </row>
    <row r="49" spans="1:5" ht="15">
      <c r="A49" s="30">
        <v>5.2</v>
      </c>
      <c r="B49" s="36" t="s">
        <v>115</v>
      </c>
      <c r="C49" s="28">
        <f>C48*0.202</f>
        <v>0.08894060000000001</v>
      </c>
      <c r="D49" s="8">
        <v>1071.3</v>
      </c>
      <c r="E49" s="12">
        <f t="shared" si="0"/>
        <v>95.28206478</v>
      </c>
    </row>
    <row r="50" spans="1:5" ht="15">
      <c r="A50" s="30">
        <v>5.3</v>
      </c>
      <c r="B50" s="36" t="s">
        <v>28</v>
      </c>
      <c r="C50" s="28">
        <v>0.1437</v>
      </c>
      <c r="D50" s="8">
        <v>1071.3</v>
      </c>
      <c r="E50" s="12">
        <f t="shared" si="0"/>
        <v>153.94581</v>
      </c>
    </row>
    <row r="51" spans="1:5" ht="15">
      <c r="A51" s="30">
        <v>5.4</v>
      </c>
      <c r="B51" s="36" t="s">
        <v>29</v>
      </c>
      <c r="C51" s="28">
        <v>0.2744</v>
      </c>
      <c r="D51" s="8">
        <v>1071.3</v>
      </c>
      <c r="E51" s="12">
        <f t="shared" si="0"/>
        <v>293.96471999999994</v>
      </c>
    </row>
    <row r="52" spans="1:5" ht="15">
      <c r="A52" s="31">
        <v>6</v>
      </c>
      <c r="B52" s="34" t="s">
        <v>44</v>
      </c>
      <c r="C52" s="27">
        <f>C60*13%</f>
        <v>1.2051</v>
      </c>
      <c r="D52" s="8">
        <v>1071.3</v>
      </c>
      <c r="E52" s="40">
        <f t="shared" si="0"/>
        <v>1291.02363</v>
      </c>
    </row>
    <row r="53" spans="1:5" ht="15">
      <c r="A53" s="35">
        <v>6.1</v>
      </c>
      <c r="B53" s="34" t="s">
        <v>117</v>
      </c>
      <c r="C53" s="27"/>
      <c r="D53" s="8">
        <v>1071.3</v>
      </c>
      <c r="E53" s="40"/>
    </row>
    <row r="54" spans="1:5" ht="15">
      <c r="A54" s="31">
        <v>7</v>
      </c>
      <c r="B54" s="34" t="s">
        <v>30</v>
      </c>
      <c r="C54" s="27">
        <v>0.009</v>
      </c>
      <c r="D54" s="8">
        <v>1071.3</v>
      </c>
      <c r="E54" s="40">
        <f>C54*D54-0.01</f>
        <v>9.631699999999999</v>
      </c>
    </row>
    <row r="55" spans="1:5" ht="15">
      <c r="A55" s="31">
        <v>8</v>
      </c>
      <c r="B55" s="34" t="s">
        <v>31</v>
      </c>
      <c r="C55" s="29">
        <f>C54+C52+C47+C39+C35+C22+C11</f>
        <v>9.270009951999999</v>
      </c>
      <c r="D55" s="8">
        <v>1071.3</v>
      </c>
      <c r="E55" s="40">
        <f>E11+E22+E35+E39+E47+E52+E54</f>
        <v>9930.951661577597</v>
      </c>
    </row>
    <row r="56" spans="1:5" ht="15">
      <c r="A56" s="38">
        <v>9</v>
      </c>
      <c r="B56" s="36" t="s">
        <v>32</v>
      </c>
      <c r="C56" s="28"/>
      <c r="D56" s="8">
        <v>1071.3</v>
      </c>
      <c r="E56" s="12"/>
    </row>
    <row r="57" spans="1:5" ht="15">
      <c r="A57" s="38">
        <v>10</v>
      </c>
      <c r="B57" s="36" t="s">
        <v>45</v>
      </c>
      <c r="C57" s="28">
        <f>C56*15%</f>
        <v>0</v>
      </c>
      <c r="D57" s="8">
        <v>1071.3</v>
      </c>
      <c r="E57" s="12"/>
    </row>
    <row r="58" spans="1:5" ht="15">
      <c r="A58" s="31">
        <v>11</v>
      </c>
      <c r="B58" s="54" t="s">
        <v>33</v>
      </c>
      <c r="C58" s="27">
        <f>C55+C56+C57</f>
        <v>9.270009951999999</v>
      </c>
      <c r="D58" s="8">
        <v>1071.3</v>
      </c>
      <c r="E58" s="40">
        <f>E55+E56+E57</f>
        <v>9930.951661577597</v>
      </c>
    </row>
    <row r="59" ht="15">
      <c r="C59" s="58"/>
    </row>
    <row r="60" ht="15.75" customHeight="1">
      <c r="C60" s="59">
        <v>9.27</v>
      </c>
    </row>
    <row r="61" spans="1:5" ht="31.5" customHeight="1" thickBot="1">
      <c r="A61" s="122" t="s">
        <v>140</v>
      </c>
      <c r="B61" s="123"/>
      <c r="C61" s="123"/>
      <c r="D61" s="123"/>
      <c r="E61" s="123"/>
    </row>
    <row r="62" ht="15.75" customHeight="1">
      <c r="C62" s="72"/>
    </row>
    <row r="63" spans="1:6" ht="15">
      <c r="A63" s="124" t="s">
        <v>104</v>
      </c>
      <c r="B63" s="124"/>
      <c r="C63" s="124"/>
      <c r="D63" s="124"/>
      <c r="E63" s="124"/>
      <c r="F63" s="108"/>
    </row>
    <row r="65" spans="1:5" ht="15">
      <c r="A65" s="119" t="s">
        <v>1</v>
      </c>
      <c r="B65" s="119"/>
      <c r="C65" s="7"/>
      <c r="D65" s="7"/>
      <c r="E65" s="8">
        <v>1071.3</v>
      </c>
    </row>
    <row r="66" spans="1:5" ht="15">
      <c r="A66" s="119" t="s">
        <v>2</v>
      </c>
      <c r="B66" s="119"/>
      <c r="C66" s="7"/>
      <c r="D66" s="7"/>
      <c r="E66" s="8">
        <v>9.27</v>
      </c>
    </row>
    <row r="67" spans="1:5" ht="15">
      <c r="A67" s="127" t="s">
        <v>148</v>
      </c>
      <c r="B67" s="128"/>
      <c r="C67" s="7"/>
      <c r="D67" s="7"/>
      <c r="E67" s="13">
        <f>E65*E66</f>
        <v>9930.951</v>
      </c>
    </row>
    <row r="68" spans="1:5" ht="43.5" customHeight="1">
      <c r="A68" s="9" t="s">
        <v>35</v>
      </c>
      <c r="B68" s="10" t="s">
        <v>3</v>
      </c>
      <c r="C68" s="121" t="s">
        <v>34</v>
      </c>
      <c r="D68" s="121"/>
      <c r="E68" s="121"/>
    </row>
    <row r="69" spans="1:5" ht="15">
      <c r="A69" s="33">
        <v>1</v>
      </c>
      <c r="B69" s="34" t="s">
        <v>36</v>
      </c>
      <c r="C69" s="27">
        <f>SUM(C72:C79)</f>
        <v>2.5463291999999997</v>
      </c>
      <c r="D69" s="8">
        <v>1071.3</v>
      </c>
      <c r="E69" s="40">
        <f>C69*D69</f>
        <v>2727.8824719599997</v>
      </c>
    </row>
    <row r="70" spans="1:5" ht="15">
      <c r="A70" s="45"/>
      <c r="B70" s="46" t="s">
        <v>4</v>
      </c>
      <c r="C70" s="47"/>
      <c r="D70" s="8">
        <v>1071.3</v>
      </c>
      <c r="E70" s="12"/>
    </row>
    <row r="71" spans="1:5" ht="15">
      <c r="A71" s="3">
        <v>1.1</v>
      </c>
      <c r="B71" s="4" t="s">
        <v>37</v>
      </c>
      <c r="C71" s="5">
        <f>C72+C73</f>
        <v>1.9546</v>
      </c>
      <c r="D71" s="8">
        <v>1071.3</v>
      </c>
      <c r="E71" s="12">
        <f>C71*D71</f>
        <v>2093.96298</v>
      </c>
    </row>
    <row r="72" spans="1:5" ht="15">
      <c r="A72" s="2"/>
      <c r="B72" s="4" t="s">
        <v>5</v>
      </c>
      <c r="C72" s="6">
        <v>1.9546</v>
      </c>
      <c r="D72" s="8">
        <v>1071.3</v>
      </c>
      <c r="E72" s="12">
        <f>C72*D72</f>
        <v>2093.96298</v>
      </c>
    </row>
    <row r="73" spans="1:5" ht="15">
      <c r="A73" s="2"/>
      <c r="B73" s="4" t="s">
        <v>6</v>
      </c>
      <c r="C73" s="6"/>
      <c r="D73" s="8">
        <v>1071.3</v>
      </c>
      <c r="E73" s="12"/>
    </row>
    <row r="74" spans="1:5" ht="15">
      <c r="A74" s="2">
        <v>1.2</v>
      </c>
      <c r="B74" s="4" t="s">
        <v>115</v>
      </c>
      <c r="C74" s="6">
        <f>(C72+C73)*0.202</f>
        <v>0.3948292</v>
      </c>
      <c r="D74" s="8">
        <v>1071.3</v>
      </c>
      <c r="E74" s="12">
        <f>C74*D74</f>
        <v>422.98052196</v>
      </c>
    </row>
    <row r="75" spans="1:5" ht="23.25">
      <c r="A75" s="2">
        <v>1.3</v>
      </c>
      <c r="B75" s="4" t="s">
        <v>134</v>
      </c>
      <c r="C75" s="6">
        <v>0.0302</v>
      </c>
      <c r="D75" s="8">
        <v>1071.3</v>
      </c>
      <c r="E75" s="12">
        <f>C75*D75</f>
        <v>32.35326</v>
      </c>
    </row>
    <row r="76" spans="1:5" ht="15">
      <c r="A76" s="2">
        <v>1.4</v>
      </c>
      <c r="B76" s="36" t="s">
        <v>7</v>
      </c>
      <c r="C76" s="28"/>
      <c r="D76" s="8">
        <v>1071.3</v>
      </c>
      <c r="E76" s="12"/>
    </row>
    <row r="77" spans="1:5" ht="15">
      <c r="A77" s="2">
        <v>1.5</v>
      </c>
      <c r="B77" s="36" t="s">
        <v>8</v>
      </c>
      <c r="C77" s="28">
        <v>0.0821</v>
      </c>
      <c r="D77" s="8">
        <v>1071.3</v>
      </c>
      <c r="E77" s="12">
        <f>C77*D77</f>
        <v>87.95373000000001</v>
      </c>
    </row>
    <row r="78" spans="1:5" ht="15">
      <c r="A78" s="2">
        <v>1.6</v>
      </c>
      <c r="B78" s="36" t="s">
        <v>135</v>
      </c>
      <c r="C78" s="28">
        <v>0.0846</v>
      </c>
      <c r="D78" s="8">
        <v>1071.3</v>
      </c>
      <c r="E78" s="12">
        <f>C78*D78</f>
        <v>90.63197999999998</v>
      </c>
    </row>
    <row r="79" spans="1:5" ht="15">
      <c r="A79" s="2">
        <v>1.7</v>
      </c>
      <c r="B79" s="36" t="s">
        <v>136</v>
      </c>
      <c r="D79" s="8">
        <v>1071.3</v>
      </c>
      <c r="E79" s="12"/>
    </row>
    <row r="80" spans="1:5" ht="15">
      <c r="A80" s="31">
        <v>2</v>
      </c>
      <c r="B80" s="34" t="s">
        <v>9</v>
      </c>
      <c r="C80" s="27">
        <f>SUM(C81:C91)</f>
        <v>1.7519999999999998</v>
      </c>
      <c r="D80" s="8">
        <v>1071.3</v>
      </c>
      <c r="E80" s="40">
        <f aca="true" t="shared" si="1" ref="E80:E92">C80*D80</f>
        <v>1876.9175999999998</v>
      </c>
    </row>
    <row r="81" spans="1:5" ht="15">
      <c r="A81" s="30">
        <v>2.1</v>
      </c>
      <c r="B81" s="36" t="s">
        <v>10</v>
      </c>
      <c r="C81" s="28">
        <v>0.7985</v>
      </c>
      <c r="D81" s="8">
        <v>1071.3</v>
      </c>
      <c r="E81" s="12">
        <f t="shared" si="1"/>
        <v>855.43305</v>
      </c>
    </row>
    <row r="82" spans="1:5" ht="15">
      <c r="A82" s="30">
        <v>2.2</v>
      </c>
      <c r="B82" s="36" t="s">
        <v>11</v>
      </c>
      <c r="C82" s="28">
        <v>0.3804</v>
      </c>
      <c r="D82" s="8">
        <v>1071.3</v>
      </c>
      <c r="E82" s="12">
        <f t="shared" si="1"/>
        <v>407.52252</v>
      </c>
    </row>
    <row r="83" spans="1:5" ht="15">
      <c r="A83" s="30">
        <v>2.3</v>
      </c>
      <c r="B83" s="36" t="s">
        <v>38</v>
      </c>
      <c r="C83" s="28">
        <v>0.0226</v>
      </c>
      <c r="D83" s="8">
        <v>1071.3</v>
      </c>
      <c r="E83" s="12">
        <f t="shared" si="1"/>
        <v>24.21138</v>
      </c>
    </row>
    <row r="84" spans="1:5" ht="15">
      <c r="A84" s="30">
        <v>2.4</v>
      </c>
      <c r="B84" s="36" t="s">
        <v>13</v>
      </c>
      <c r="C84" s="28">
        <v>0.28</v>
      </c>
      <c r="D84" s="8">
        <v>1071.3</v>
      </c>
      <c r="E84" s="12">
        <f t="shared" si="1"/>
        <v>299.964</v>
      </c>
    </row>
    <row r="85" spans="1:5" ht="15">
      <c r="A85" s="30">
        <v>2.5</v>
      </c>
      <c r="B85" s="36" t="s">
        <v>39</v>
      </c>
      <c r="C85" s="28">
        <v>0.1866</v>
      </c>
      <c r="D85" s="8">
        <v>1071.3</v>
      </c>
      <c r="E85" s="12">
        <f t="shared" si="1"/>
        <v>199.90457999999998</v>
      </c>
    </row>
    <row r="86" spans="1:5" ht="23.25">
      <c r="A86" s="30">
        <v>2.6</v>
      </c>
      <c r="B86" s="36" t="s">
        <v>14</v>
      </c>
      <c r="C86" s="28">
        <v>0.009</v>
      </c>
      <c r="D86" s="8">
        <v>1071.3</v>
      </c>
      <c r="E86" s="12">
        <f t="shared" si="1"/>
        <v>9.641699999999998</v>
      </c>
    </row>
    <row r="87" spans="1:5" ht="15">
      <c r="A87" s="30">
        <v>2.7</v>
      </c>
      <c r="B87" s="36" t="s">
        <v>15</v>
      </c>
      <c r="C87" s="28">
        <v>0.0366</v>
      </c>
      <c r="D87" s="8">
        <v>1071.3</v>
      </c>
      <c r="E87" s="12">
        <f t="shared" si="1"/>
        <v>39.209579999999995</v>
      </c>
    </row>
    <row r="88" spans="1:5" ht="15">
      <c r="A88" s="37" t="s">
        <v>154</v>
      </c>
      <c r="B88" s="36" t="s">
        <v>16</v>
      </c>
      <c r="C88" s="28">
        <v>0.0144</v>
      </c>
      <c r="D88" s="8">
        <v>1071.3</v>
      </c>
      <c r="E88" s="12">
        <f t="shared" si="1"/>
        <v>15.42672</v>
      </c>
    </row>
    <row r="89" spans="1:5" ht="15">
      <c r="A89" s="89">
        <v>2.9</v>
      </c>
      <c r="B89" s="36" t="s">
        <v>17</v>
      </c>
      <c r="C89" s="28">
        <v>0.0132</v>
      </c>
      <c r="D89" s="8">
        <v>1071.3</v>
      </c>
      <c r="E89" s="12">
        <f t="shared" si="1"/>
        <v>14.14116</v>
      </c>
    </row>
    <row r="90" spans="1:5" ht="15">
      <c r="A90" s="89">
        <v>2.1</v>
      </c>
      <c r="B90" s="36" t="s">
        <v>18</v>
      </c>
      <c r="C90" s="28">
        <v>0.0009</v>
      </c>
      <c r="D90" s="8">
        <v>1071.3</v>
      </c>
      <c r="E90" s="12">
        <f t="shared" si="1"/>
        <v>0.96417</v>
      </c>
    </row>
    <row r="91" spans="1:5" ht="23.25">
      <c r="A91" s="30">
        <v>2.11</v>
      </c>
      <c r="B91" s="36" t="s">
        <v>138</v>
      </c>
      <c r="C91" s="28">
        <v>0.0098</v>
      </c>
      <c r="D91" s="8">
        <v>1071.3</v>
      </c>
      <c r="E91" s="12">
        <f t="shared" si="1"/>
        <v>10.49874</v>
      </c>
    </row>
    <row r="92" spans="1:5" ht="23.25">
      <c r="A92" s="31">
        <v>3</v>
      </c>
      <c r="B92" s="34" t="s">
        <v>19</v>
      </c>
      <c r="C92" s="27">
        <f>SUM(C93:C95)</f>
        <v>0</v>
      </c>
      <c r="D92" s="8">
        <v>1071.3</v>
      </c>
      <c r="E92" s="40">
        <f t="shared" si="1"/>
        <v>0</v>
      </c>
    </row>
    <row r="93" spans="1:5" ht="15">
      <c r="A93" s="30">
        <v>3.1</v>
      </c>
      <c r="B93" s="36" t="s">
        <v>20</v>
      </c>
      <c r="C93" s="28"/>
      <c r="D93" s="8">
        <v>1071.3</v>
      </c>
      <c r="E93" s="12"/>
    </row>
    <row r="94" spans="1:5" ht="15">
      <c r="A94" s="30">
        <v>3.2</v>
      </c>
      <c r="B94" s="36" t="s">
        <v>21</v>
      </c>
      <c r="C94" s="28"/>
      <c r="D94" s="8">
        <v>1071.3</v>
      </c>
      <c r="E94" s="12"/>
    </row>
    <row r="95" spans="1:5" ht="15">
      <c r="A95" s="30">
        <v>3.3</v>
      </c>
      <c r="B95" s="36" t="s">
        <v>22</v>
      </c>
      <c r="C95" s="28"/>
      <c r="D95" s="8">
        <v>1071.3</v>
      </c>
      <c r="E95" s="12"/>
    </row>
    <row r="96" spans="1:5" ht="15">
      <c r="A96" s="31">
        <v>4</v>
      </c>
      <c r="B96" s="34" t="s">
        <v>23</v>
      </c>
      <c r="C96" s="27">
        <f>SUM(C97:C103)</f>
        <v>2.6776</v>
      </c>
      <c r="D96" s="8">
        <v>1071.3</v>
      </c>
      <c r="E96" s="40">
        <f aca="true" t="shared" si="2" ref="E96:E102">C96*D96</f>
        <v>2868.5128799999998</v>
      </c>
    </row>
    <row r="97" spans="1:5" ht="23.25">
      <c r="A97" s="30">
        <v>4.1</v>
      </c>
      <c r="B97" s="36" t="s">
        <v>41</v>
      </c>
      <c r="C97" s="28">
        <v>1.9848</v>
      </c>
      <c r="D97" s="8">
        <v>1071.3</v>
      </c>
      <c r="E97" s="12">
        <f t="shared" si="2"/>
        <v>2126.3162399999997</v>
      </c>
    </row>
    <row r="98" spans="1:5" ht="15">
      <c r="A98" s="30">
        <v>4.2</v>
      </c>
      <c r="B98" s="36" t="s">
        <v>115</v>
      </c>
      <c r="C98" s="28">
        <v>0.4009</v>
      </c>
      <c r="D98" s="8">
        <v>1071.3</v>
      </c>
      <c r="E98" s="12">
        <f t="shared" si="2"/>
        <v>429.48416999999995</v>
      </c>
    </row>
    <row r="99" spans="1:5" ht="15">
      <c r="A99" s="30">
        <v>4.3</v>
      </c>
      <c r="B99" s="36" t="s">
        <v>24</v>
      </c>
      <c r="C99" s="28">
        <v>0.1705</v>
      </c>
      <c r="D99" s="8">
        <v>1071.3</v>
      </c>
      <c r="E99" s="12">
        <f t="shared" si="2"/>
        <v>182.65665</v>
      </c>
    </row>
    <row r="100" spans="1:5" ht="15">
      <c r="A100" s="30">
        <v>4.4</v>
      </c>
      <c r="B100" s="36" t="s">
        <v>139</v>
      </c>
      <c r="C100" s="28">
        <v>0.0383</v>
      </c>
      <c r="D100" s="8">
        <v>1071.3</v>
      </c>
      <c r="E100" s="12">
        <f t="shared" si="2"/>
        <v>41.030789999999996</v>
      </c>
    </row>
    <row r="101" spans="1:5" ht="15">
      <c r="A101" s="30">
        <v>4.5</v>
      </c>
      <c r="B101" s="36" t="s">
        <v>25</v>
      </c>
      <c r="C101" s="28">
        <v>0.0012</v>
      </c>
      <c r="D101" s="8">
        <v>1071.3</v>
      </c>
      <c r="E101" s="12">
        <f t="shared" si="2"/>
        <v>1.2855599999999998</v>
      </c>
    </row>
    <row r="102" spans="1:5" ht="15">
      <c r="A102" s="30">
        <v>4.6</v>
      </c>
      <c r="B102" s="36" t="s">
        <v>26</v>
      </c>
      <c r="C102" s="28">
        <v>0.0819</v>
      </c>
      <c r="D102" s="8">
        <v>1071.3</v>
      </c>
      <c r="E102" s="12">
        <f t="shared" si="2"/>
        <v>87.73947</v>
      </c>
    </row>
    <row r="103" spans="1:5" ht="15">
      <c r="A103" s="30">
        <v>4.7</v>
      </c>
      <c r="B103" s="36" t="s">
        <v>42</v>
      </c>
      <c r="C103" s="28"/>
      <c r="D103" s="8">
        <v>1071.3</v>
      </c>
      <c r="E103" s="12"/>
    </row>
    <row r="104" spans="1:5" ht="15">
      <c r="A104" s="31">
        <v>5</v>
      </c>
      <c r="B104" s="34" t="s">
        <v>27</v>
      </c>
      <c r="C104" s="27">
        <f>SUM(C105:C108)</f>
        <v>1.0439388</v>
      </c>
      <c r="D104" s="8">
        <v>1071.3</v>
      </c>
      <c r="E104" s="40">
        <f aca="true" t="shared" si="3" ref="E104:E109">C104*D104</f>
        <v>1118.37163644</v>
      </c>
    </row>
    <row r="105" spans="1:5" ht="23.25">
      <c r="A105" s="30">
        <v>5.1</v>
      </c>
      <c r="B105" s="36" t="s">
        <v>43</v>
      </c>
      <c r="C105" s="28">
        <v>0.5794</v>
      </c>
      <c r="D105" s="8">
        <v>1071.3</v>
      </c>
      <c r="E105" s="12">
        <f t="shared" si="3"/>
        <v>620.71122</v>
      </c>
    </row>
    <row r="106" spans="1:5" ht="15">
      <c r="A106" s="30">
        <v>5.2</v>
      </c>
      <c r="B106" s="36" t="s">
        <v>115</v>
      </c>
      <c r="C106" s="28">
        <f>C105*0.202</f>
        <v>0.11703880000000001</v>
      </c>
      <c r="D106" s="8">
        <v>1071.3</v>
      </c>
      <c r="E106" s="12">
        <f t="shared" si="3"/>
        <v>125.38366644000001</v>
      </c>
    </row>
    <row r="107" spans="1:5" ht="15">
      <c r="A107" s="30">
        <v>5.3</v>
      </c>
      <c r="B107" s="36" t="s">
        <v>28</v>
      </c>
      <c r="C107" s="28">
        <v>0.0618</v>
      </c>
      <c r="D107" s="8">
        <v>1071.3</v>
      </c>
      <c r="E107" s="12">
        <f t="shared" si="3"/>
        <v>66.20634</v>
      </c>
    </row>
    <row r="108" spans="1:5" ht="15">
      <c r="A108" s="30">
        <v>5.4</v>
      </c>
      <c r="B108" s="36" t="s">
        <v>29</v>
      </c>
      <c r="C108" s="28">
        <v>0.2857</v>
      </c>
      <c r="D108" s="8">
        <v>1071.3</v>
      </c>
      <c r="E108" s="12">
        <f t="shared" si="3"/>
        <v>306.07041</v>
      </c>
    </row>
    <row r="109" spans="1:5" ht="15">
      <c r="A109" s="31">
        <v>6</v>
      </c>
      <c r="B109" s="34" t="s">
        <v>44</v>
      </c>
      <c r="C109" s="27">
        <v>1.1157</v>
      </c>
      <c r="D109" s="8">
        <v>1071.3</v>
      </c>
      <c r="E109" s="40">
        <f t="shared" si="3"/>
        <v>1195.24941</v>
      </c>
    </row>
    <row r="110" spans="1:5" ht="15">
      <c r="A110" s="35">
        <v>6.1</v>
      </c>
      <c r="B110" s="34" t="s">
        <v>117</v>
      </c>
      <c r="C110" s="27"/>
      <c r="D110" s="8">
        <v>1071.3</v>
      </c>
      <c r="E110" s="40"/>
    </row>
    <row r="111" spans="1:5" ht="15">
      <c r="A111" s="31">
        <v>7</v>
      </c>
      <c r="B111" s="34" t="s">
        <v>30</v>
      </c>
      <c r="C111" s="27">
        <v>0.009</v>
      </c>
      <c r="D111" s="8">
        <v>1071.3</v>
      </c>
      <c r="E111" s="40">
        <f>C111*D111</f>
        <v>9.641699999999998</v>
      </c>
    </row>
    <row r="112" spans="1:5" ht="15">
      <c r="A112" s="31">
        <v>8</v>
      </c>
      <c r="B112" s="34" t="s">
        <v>31</v>
      </c>
      <c r="C112" s="29">
        <f>C111+C109+C104+C96+C92+C80+C69</f>
        <v>9.144568</v>
      </c>
      <c r="D112" s="8">
        <v>1071.3</v>
      </c>
      <c r="E112" s="40">
        <f>E69+E80+E92+E96+E104+E109+E111</f>
        <v>9796.5756984</v>
      </c>
    </row>
    <row r="113" spans="1:5" ht="15">
      <c r="A113" s="38">
        <v>9</v>
      </c>
      <c r="B113" s="36" t="s">
        <v>32</v>
      </c>
      <c r="C113" s="28"/>
      <c r="D113" s="8">
        <v>1071.3</v>
      </c>
      <c r="E113" s="12"/>
    </row>
    <row r="114" spans="1:5" ht="15">
      <c r="A114" s="38">
        <v>10</v>
      </c>
      <c r="B114" s="36" t="s">
        <v>45</v>
      </c>
      <c r="C114" s="28">
        <v>0.1254</v>
      </c>
      <c r="D114" s="8">
        <v>1071.3</v>
      </c>
      <c r="E114" s="12">
        <f>C114*D114+0.03</f>
        <v>134.37102000000002</v>
      </c>
    </row>
    <row r="115" spans="1:5" ht="15">
      <c r="A115" s="31">
        <v>11</v>
      </c>
      <c r="B115" s="54" t="s">
        <v>33</v>
      </c>
      <c r="C115" s="27">
        <f>C112+C113+C114</f>
        <v>9.269968</v>
      </c>
      <c r="D115" s="8">
        <v>1071.3</v>
      </c>
      <c r="E115" s="40">
        <f>E112+E113+E114</f>
        <v>9930.9467184</v>
      </c>
    </row>
    <row r="116" ht="15">
      <c r="C116" s="58"/>
    </row>
    <row r="117" ht="15">
      <c r="C117" s="59">
        <v>9.27</v>
      </c>
    </row>
    <row r="118" ht="15">
      <c r="C118" s="58"/>
    </row>
    <row r="119" ht="15">
      <c r="C119" s="59">
        <v>9.27</v>
      </c>
    </row>
    <row r="120" spans="2:5" ht="15">
      <c r="B120" t="s">
        <v>160</v>
      </c>
      <c r="E120" s="110" t="s">
        <v>161</v>
      </c>
    </row>
  </sheetData>
  <sheetProtection/>
  <mergeCells count="13">
    <mergeCell ref="A66:B66"/>
    <mergeCell ref="A67:B67"/>
    <mergeCell ref="A61:E61"/>
    <mergeCell ref="A1:E1"/>
    <mergeCell ref="A3:E3"/>
    <mergeCell ref="A5:E5"/>
    <mergeCell ref="A7:B7"/>
    <mergeCell ref="C68:E68"/>
    <mergeCell ref="A8:B8"/>
    <mergeCell ref="A9:B9"/>
    <mergeCell ref="C10:E10"/>
    <mergeCell ref="A63:E63"/>
    <mergeCell ref="A65:B65"/>
  </mergeCells>
  <hyperlinks>
    <hyperlink ref="A3:E3" location="ГЛАВНАЯ!A1" display="Вернуться на главную страницу к списку домов"/>
  </hyperlinks>
  <printOptions/>
  <pageMargins left="0.11811023622047245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120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8.00390625" style="0" customWidth="1"/>
    <col min="3" max="3" width="21.421875" style="0" hidden="1" customWidth="1"/>
    <col min="4" max="4" width="27.7109375" style="0" hidden="1" customWidth="1"/>
    <col min="5" max="5" width="26.57421875" style="0" customWidth="1"/>
  </cols>
  <sheetData>
    <row r="1" spans="1:5" ht="42.75" customHeight="1" thickBot="1">
      <c r="A1" s="122" t="s">
        <v>140</v>
      </c>
      <c r="B1" s="123"/>
      <c r="C1" s="123"/>
      <c r="D1" s="123"/>
      <c r="E1" s="123"/>
    </row>
    <row r="3" spans="1:5" ht="15">
      <c r="A3" s="126" t="s">
        <v>86</v>
      </c>
      <c r="B3" s="126"/>
      <c r="C3" s="126"/>
      <c r="D3" s="126"/>
      <c r="E3" s="126"/>
    </row>
    <row r="5" spans="1:5" ht="15">
      <c r="A5" s="124" t="s">
        <v>105</v>
      </c>
      <c r="B5" s="124"/>
      <c r="C5" s="124"/>
      <c r="D5" s="124"/>
      <c r="E5" s="124"/>
    </row>
    <row r="7" spans="1:5" ht="15">
      <c r="A7" s="119" t="s">
        <v>1</v>
      </c>
      <c r="B7" s="119"/>
      <c r="C7" s="7"/>
      <c r="D7" s="7"/>
      <c r="E7" s="8">
        <v>889.1</v>
      </c>
    </row>
    <row r="8" spans="1:5" ht="15">
      <c r="A8" s="119" t="s">
        <v>2</v>
      </c>
      <c r="B8" s="119"/>
      <c r="C8" s="7"/>
      <c r="D8" s="7"/>
      <c r="E8" s="8">
        <v>9.27</v>
      </c>
    </row>
    <row r="9" spans="1:5" ht="15">
      <c r="A9" s="127" t="s">
        <v>147</v>
      </c>
      <c r="B9" s="128"/>
      <c r="C9" s="7"/>
      <c r="D9" s="7"/>
      <c r="E9" s="13">
        <f>E7*E8</f>
        <v>8241.957</v>
      </c>
    </row>
    <row r="10" spans="1:5" ht="34.5" customHeight="1">
      <c r="A10" s="9" t="s">
        <v>35</v>
      </c>
      <c r="B10" s="10" t="s">
        <v>3</v>
      </c>
      <c r="C10" s="121" t="s">
        <v>34</v>
      </c>
      <c r="D10" s="121"/>
      <c r="E10" s="121"/>
    </row>
    <row r="11" spans="1:5" ht="15">
      <c r="A11" s="33">
        <v>1</v>
      </c>
      <c r="B11" s="34" t="s">
        <v>36</v>
      </c>
      <c r="C11" s="27">
        <f>SUM(C14:C21)</f>
        <v>2.1634834</v>
      </c>
      <c r="D11" s="8">
        <v>889.1</v>
      </c>
      <c r="E11" s="40">
        <f>C11*D11</f>
        <v>1923.5530909400002</v>
      </c>
    </row>
    <row r="12" spans="1:5" ht="15">
      <c r="A12" s="45"/>
      <c r="B12" s="46" t="s">
        <v>4</v>
      </c>
      <c r="C12" s="47"/>
      <c r="D12" s="8">
        <v>889.1</v>
      </c>
      <c r="E12" s="12"/>
    </row>
    <row r="13" spans="1:5" ht="15">
      <c r="A13" s="3">
        <v>1.1</v>
      </c>
      <c r="B13" s="4" t="s">
        <v>37</v>
      </c>
      <c r="C13" s="5">
        <f>C14+C15</f>
        <v>1.6217</v>
      </c>
      <c r="D13" s="8">
        <v>889.1</v>
      </c>
      <c r="E13" s="12">
        <f aca="true" t="shared" si="0" ref="E13:E53">C13*D13</f>
        <v>1441.85347</v>
      </c>
    </row>
    <row r="14" spans="1:5" ht="15">
      <c r="A14" s="2"/>
      <c r="B14" s="4" t="s">
        <v>5</v>
      </c>
      <c r="C14" s="6">
        <v>1.6217</v>
      </c>
      <c r="D14" s="8">
        <v>889.1</v>
      </c>
      <c r="E14" s="12">
        <f t="shared" si="0"/>
        <v>1441.85347</v>
      </c>
    </row>
    <row r="15" spans="1:5" ht="15">
      <c r="A15" s="2"/>
      <c r="B15" s="4" t="s">
        <v>6</v>
      </c>
      <c r="C15" s="6"/>
      <c r="D15" s="8">
        <v>889.1</v>
      </c>
      <c r="E15" s="12"/>
    </row>
    <row r="16" spans="1:5" ht="15">
      <c r="A16" s="2">
        <v>1.2</v>
      </c>
      <c r="B16" s="4" t="s">
        <v>115</v>
      </c>
      <c r="C16" s="6">
        <f>(C14+C15)*0.202</f>
        <v>0.3275834</v>
      </c>
      <c r="D16" s="8">
        <v>889.1</v>
      </c>
      <c r="E16" s="12">
        <f t="shared" si="0"/>
        <v>291.25440094000004</v>
      </c>
    </row>
    <row r="17" spans="1:5" ht="23.25">
      <c r="A17" s="2">
        <v>1.3</v>
      </c>
      <c r="B17" s="4" t="s">
        <v>134</v>
      </c>
      <c r="C17" s="6">
        <v>0.0162</v>
      </c>
      <c r="D17" s="8">
        <v>889.1</v>
      </c>
      <c r="E17" s="12">
        <f t="shared" si="0"/>
        <v>14.403419999999999</v>
      </c>
    </row>
    <row r="18" spans="1:5" ht="15">
      <c r="A18" s="2">
        <v>1.4</v>
      </c>
      <c r="B18" s="36" t="s">
        <v>7</v>
      </c>
      <c r="C18" s="28"/>
      <c r="D18" s="8">
        <v>889.1</v>
      </c>
      <c r="E18" s="12"/>
    </row>
    <row r="19" spans="1:5" ht="15">
      <c r="A19" s="2">
        <v>1.5</v>
      </c>
      <c r="B19" s="36" t="s">
        <v>8</v>
      </c>
      <c r="C19" s="28">
        <v>0.0816</v>
      </c>
      <c r="D19" s="8">
        <v>889.1</v>
      </c>
      <c r="E19" s="12">
        <f t="shared" si="0"/>
        <v>72.55056</v>
      </c>
    </row>
    <row r="20" spans="1:5" ht="15">
      <c r="A20" s="2">
        <v>1.6</v>
      </c>
      <c r="B20" s="36" t="s">
        <v>135</v>
      </c>
      <c r="C20" s="28">
        <v>0.1164</v>
      </c>
      <c r="D20" s="8">
        <v>889.1</v>
      </c>
      <c r="E20" s="12">
        <f t="shared" si="0"/>
        <v>103.49124</v>
      </c>
    </row>
    <row r="21" spans="1:5" ht="15">
      <c r="A21" s="2">
        <v>1.7</v>
      </c>
      <c r="B21" s="36" t="s">
        <v>136</v>
      </c>
      <c r="D21" s="8">
        <v>889.1</v>
      </c>
      <c r="E21" s="12"/>
    </row>
    <row r="22" spans="1:5" ht="15">
      <c r="A22" s="31">
        <v>2</v>
      </c>
      <c r="B22" s="34" t="s">
        <v>9</v>
      </c>
      <c r="C22" s="27">
        <f>SUM(C23:C35)</f>
        <v>2.7914</v>
      </c>
      <c r="D22" s="8">
        <v>889.1</v>
      </c>
      <c r="E22" s="40">
        <f t="shared" si="0"/>
        <v>2481.83374</v>
      </c>
    </row>
    <row r="23" spans="1:5" ht="15">
      <c r="A23" s="30">
        <v>2.1</v>
      </c>
      <c r="B23" s="36" t="s">
        <v>10</v>
      </c>
      <c r="C23" s="28">
        <v>0.6191</v>
      </c>
      <c r="D23" s="8">
        <v>889.1</v>
      </c>
      <c r="E23" s="12">
        <f t="shared" si="0"/>
        <v>550.44181</v>
      </c>
    </row>
    <row r="24" spans="1:5" ht="15">
      <c r="A24" s="30">
        <v>2.2</v>
      </c>
      <c r="B24" s="36" t="s">
        <v>11</v>
      </c>
      <c r="C24" s="28">
        <v>0.2333</v>
      </c>
      <c r="D24" s="8">
        <v>889.1</v>
      </c>
      <c r="E24" s="12">
        <f t="shared" si="0"/>
        <v>207.42703</v>
      </c>
    </row>
    <row r="25" spans="1:5" ht="15">
      <c r="A25" s="30">
        <v>2.3</v>
      </c>
      <c r="B25" s="36" t="s">
        <v>12</v>
      </c>
      <c r="C25" s="28">
        <v>1.373</v>
      </c>
      <c r="D25" s="8">
        <v>889.1</v>
      </c>
      <c r="E25" s="12">
        <f t="shared" si="0"/>
        <v>1220.7343</v>
      </c>
    </row>
    <row r="26" spans="1:5" ht="15">
      <c r="A26" s="30">
        <v>2.4</v>
      </c>
      <c r="B26" s="36" t="s">
        <v>38</v>
      </c>
      <c r="C26" s="28">
        <v>0.03</v>
      </c>
      <c r="D26" s="8">
        <v>889.1</v>
      </c>
      <c r="E26" s="12">
        <f t="shared" si="0"/>
        <v>26.673</v>
      </c>
    </row>
    <row r="27" spans="1:5" ht="15">
      <c r="A27" s="30">
        <v>2.5</v>
      </c>
      <c r="B27" s="36" t="s">
        <v>13</v>
      </c>
      <c r="C27" s="28">
        <v>0.2607</v>
      </c>
      <c r="D27" s="8">
        <v>889.1</v>
      </c>
      <c r="E27" s="12">
        <f t="shared" si="0"/>
        <v>231.78837</v>
      </c>
    </row>
    <row r="28" spans="1:5" ht="15">
      <c r="A28" s="30">
        <v>2.6</v>
      </c>
      <c r="B28" s="36" t="s">
        <v>39</v>
      </c>
      <c r="C28" s="28">
        <v>0.1465</v>
      </c>
      <c r="D28" s="8">
        <v>889.1</v>
      </c>
      <c r="E28" s="12">
        <f t="shared" si="0"/>
        <v>130.25315</v>
      </c>
    </row>
    <row r="29" spans="1:5" ht="23.25">
      <c r="A29" s="30">
        <v>2.7</v>
      </c>
      <c r="B29" s="36" t="s">
        <v>14</v>
      </c>
      <c r="C29" s="28">
        <v>0.0092</v>
      </c>
      <c r="D29" s="8">
        <v>889.1</v>
      </c>
      <c r="E29" s="12">
        <f t="shared" si="0"/>
        <v>8.17972</v>
      </c>
    </row>
    <row r="30" spans="1:5" ht="15">
      <c r="A30" s="30">
        <v>2.8</v>
      </c>
      <c r="B30" s="36" t="s">
        <v>137</v>
      </c>
      <c r="C30" s="28"/>
      <c r="D30" s="8">
        <v>889.1</v>
      </c>
      <c r="E30" s="12"/>
    </row>
    <row r="31" spans="1:5" ht="15">
      <c r="A31" s="30">
        <v>2.9</v>
      </c>
      <c r="B31" s="36" t="s">
        <v>15</v>
      </c>
      <c r="C31" s="28">
        <v>0.0483</v>
      </c>
      <c r="D31" s="8">
        <v>889.1</v>
      </c>
      <c r="E31" s="12">
        <f t="shared" si="0"/>
        <v>42.94353</v>
      </c>
    </row>
    <row r="32" spans="1:5" ht="15">
      <c r="A32" s="37" t="s">
        <v>40</v>
      </c>
      <c r="B32" s="36" t="s">
        <v>16</v>
      </c>
      <c r="C32" s="28">
        <v>0.0144</v>
      </c>
      <c r="D32" s="8">
        <v>889.1</v>
      </c>
      <c r="E32" s="12">
        <f t="shared" si="0"/>
        <v>12.80304</v>
      </c>
    </row>
    <row r="33" spans="1:5" ht="15">
      <c r="A33" s="30">
        <v>2.11</v>
      </c>
      <c r="B33" s="36" t="s">
        <v>17</v>
      </c>
      <c r="C33" s="28">
        <v>0.0262</v>
      </c>
      <c r="D33" s="8">
        <v>889.1</v>
      </c>
      <c r="E33" s="12">
        <f t="shared" si="0"/>
        <v>23.294420000000002</v>
      </c>
    </row>
    <row r="34" spans="1:5" ht="15">
      <c r="A34" s="30">
        <v>2.12</v>
      </c>
      <c r="B34" s="36" t="s">
        <v>18</v>
      </c>
      <c r="C34" s="28">
        <v>0.0109</v>
      </c>
      <c r="D34" s="8">
        <v>889.1</v>
      </c>
      <c r="E34" s="12">
        <f t="shared" si="0"/>
        <v>9.69119</v>
      </c>
    </row>
    <row r="35" spans="1:5" ht="23.25">
      <c r="A35" s="30">
        <v>2.13</v>
      </c>
      <c r="B35" s="36" t="s">
        <v>138</v>
      </c>
      <c r="C35" s="28">
        <v>0.0198</v>
      </c>
      <c r="D35" s="8">
        <v>889.1</v>
      </c>
      <c r="E35" s="12">
        <f t="shared" si="0"/>
        <v>17.604180000000003</v>
      </c>
    </row>
    <row r="36" spans="1:5" ht="23.25">
      <c r="A36" s="31">
        <v>3</v>
      </c>
      <c r="B36" s="34" t="s">
        <v>19</v>
      </c>
      <c r="C36" s="27">
        <f>SUM(C37:C39)</f>
        <v>0</v>
      </c>
      <c r="D36" s="8">
        <v>889.1</v>
      </c>
      <c r="E36" s="40">
        <f t="shared" si="0"/>
        <v>0</v>
      </c>
    </row>
    <row r="37" spans="1:5" ht="15">
      <c r="A37" s="30">
        <v>3.1</v>
      </c>
      <c r="B37" s="36" t="s">
        <v>20</v>
      </c>
      <c r="C37" s="28"/>
      <c r="D37" s="8">
        <v>889.1</v>
      </c>
      <c r="E37" s="12"/>
    </row>
    <row r="38" spans="1:5" ht="15">
      <c r="A38" s="30">
        <v>3.2</v>
      </c>
      <c r="B38" s="36" t="s">
        <v>21</v>
      </c>
      <c r="C38" s="28"/>
      <c r="D38" s="8">
        <v>889.1</v>
      </c>
      <c r="E38" s="12"/>
    </row>
    <row r="39" spans="1:5" ht="15">
      <c r="A39" s="30">
        <v>3.3</v>
      </c>
      <c r="B39" s="36" t="s">
        <v>22</v>
      </c>
      <c r="C39" s="28"/>
      <c r="D39" s="8">
        <v>889.1</v>
      </c>
      <c r="E39" s="12"/>
    </row>
    <row r="40" spans="1:5" ht="15">
      <c r="A40" s="31">
        <v>4</v>
      </c>
      <c r="B40" s="34" t="s">
        <v>23</v>
      </c>
      <c r="C40" s="27">
        <f>SUM(C41:C47)</f>
        <v>2.1536859519999996</v>
      </c>
      <c r="D40" s="8">
        <v>889.1</v>
      </c>
      <c r="E40" s="40">
        <f t="shared" si="0"/>
        <v>1914.8421799231996</v>
      </c>
    </row>
    <row r="41" spans="1:5" ht="23.25">
      <c r="A41" s="30">
        <v>4.1</v>
      </c>
      <c r="B41" s="36" t="s">
        <v>41</v>
      </c>
      <c r="C41" s="28">
        <v>1.6994</v>
      </c>
      <c r="D41" s="8">
        <v>889.1</v>
      </c>
      <c r="E41" s="12">
        <f t="shared" si="0"/>
        <v>1510.9365400000002</v>
      </c>
    </row>
    <row r="42" spans="1:5" ht="15">
      <c r="A42" s="30">
        <v>4.2</v>
      </c>
      <c r="B42" s="36" t="s">
        <v>115</v>
      </c>
      <c r="C42" s="28">
        <f>C41*0.202</f>
        <v>0.34327880000000005</v>
      </c>
      <c r="D42" s="8">
        <v>889.1</v>
      </c>
      <c r="E42" s="12">
        <f t="shared" si="0"/>
        <v>305.20918108000006</v>
      </c>
    </row>
    <row r="43" spans="1:5" ht="15">
      <c r="A43" s="30">
        <v>4.3</v>
      </c>
      <c r="B43" s="36" t="s">
        <v>24</v>
      </c>
      <c r="C43" s="28">
        <f>(C41+C42)*0.04</f>
        <v>0.081707152</v>
      </c>
      <c r="D43" s="8">
        <v>889.1</v>
      </c>
      <c r="E43" s="12">
        <f t="shared" si="0"/>
        <v>72.64582884320001</v>
      </c>
    </row>
    <row r="44" spans="1:5" ht="15">
      <c r="A44" s="30">
        <v>4.4</v>
      </c>
      <c r="B44" s="36" t="s">
        <v>139</v>
      </c>
      <c r="C44" s="28">
        <v>0.0157</v>
      </c>
      <c r="D44" s="8">
        <v>889.1</v>
      </c>
      <c r="E44" s="12">
        <f t="shared" si="0"/>
        <v>13.95887</v>
      </c>
    </row>
    <row r="45" spans="1:5" ht="15">
      <c r="A45" s="30">
        <v>4.5</v>
      </c>
      <c r="B45" s="36" t="s">
        <v>25</v>
      </c>
      <c r="C45" s="28">
        <v>0.0036000000000000003</v>
      </c>
      <c r="D45" s="8">
        <v>889.1</v>
      </c>
      <c r="E45" s="12">
        <f t="shared" si="0"/>
        <v>3.2007600000000003</v>
      </c>
    </row>
    <row r="46" spans="1:5" ht="15">
      <c r="A46" s="30">
        <v>4.6</v>
      </c>
      <c r="B46" s="36" t="s">
        <v>26</v>
      </c>
      <c r="C46" s="28">
        <v>0.01</v>
      </c>
      <c r="D46" s="8">
        <v>889.1</v>
      </c>
      <c r="E46" s="12">
        <f t="shared" si="0"/>
        <v>8.891</v>
      </c>
    </row>
    <row r="47" spans="1:5" ht="15">
      <c r="A47" s="30">
        <v>4.7</v>
      </c>
      <c r="B47" s="36" t="s">
        <v>42</v>
      </c>
      <c r="C47" s="28"/>
      <c r="D47" s="8">
        <v>889.1</v>
      </c>
      <c r="E47" s="12"/>
    </row>
    <row r="48" spans="1:5" ht="15">
      <c r="A48" s="31">
        <v>5</v>
      </c>
      <c r="B48" s="34" t="s">
        <v>27</v>
      </c>
      <c r="C48" s="27">
        <f>SUM(C49:C52)</f>
        <v>0.9473406</v>
      </c>
      <c r="D48" s="8">
        <v>889.1</v>
      </c>
      <c r="E48" s="40">
        <f t="shared" si="0"/>
        <v>842.28052746</v>
      </c>
    </row>
    <row r="49" spans="1:5" ht="23.25">
      <c r="A49" s="30">
        <v>5.1</v>
      </c>
      <c r="B49" s="36" t="s">
        <v>43</v>
      </c>
      <c r="C49" s="28">
        <v>0.4403</v>
      </c>
      <c r="D49" s="8">
        <v>889.1</v>
      </c>
      <c r="E49" s="12">
        <f t="shared" si="0"/>
        <v>391.47073000000006</v>
      </c>
    </row>
    <row r="50" spans="1:5" ht="15">
      <c r="A50" s="30">
        <v>5.2</v>
      </c>
      <c r="B50" s="36" t="s">
        <v>115</v>
      </c>
      <c r="C50" s="28">
        <f>C49*0.202</f>
        <v>0.08894060000000001</v>
      </c>
      <c r="D50" s="8">
        <v>889.1</v>
      </c>
      <c r="E50" s="12">
        <f t="shared" si="0"/>
        <v>79.07708746000002</v>
      </c>
    </row>
    <row r="51" spans="1:5" ht="15">
      <c r="A51" s="30">
        <v>5.3</v>
      </c>
      <c r="B51" s="36" t="s">
        <v>28</v>
      </c>
      <c r="C51" s="28">
        <v>0.1437</v>
      </c>
      <c r="D51" s="8">
        <v>889.1</v>
      </c>
      <c r="E51" s="12">
        <f t="shared" si="0"/>
        <v>127.76367</v>
      </c>
    </row>
    <row r="52" spans="1:5" ht="15">
      <c r="A52" s="30">
        <v>5.4</v>
      </c>
      <c r="B52" s="36" t="s">
        <v>29</v>
      </c>
      <c r="C52" s="28">
        <v>0.2744</v>
      </c>
      <c r="D52" s="8">
        <v>889.1</v>
      </c>
      <c r="E52" s="12">
        <f t="shared" si="0"/>
        <v>243.96903999999998</v>
      </c>
    </row>
    <row r="53" spans="1:5" ht="15">
      <c r="A53" s="31">
        <v>6</v>
      </c>
      <c r="B53" s="34" t="s">
        <v>44</v>
      </c>
      <c r="C53" s="27">
        <f>C61*13%</f>
        <v>1.2051</v>
      </c>
      <c r="D53" s="8">
        <v>889.1</v>
      </c>
      <c r="E53" s="40">
        <f t="shared" si="0"/>
        <v>1071.45441</v>
      </c>
    </row>
    <row r="54" spans="1:5" ht="15">
      <c r="A54" s="35">
        <v>6.1</v>
      </c>
      <c r="B54" s="34" t="s">
        <v>117</v>
      </c>
      <c r="C54" s="27"/>
      <c r="D54" s="8">
        <v>889.1</v>
      </c>
      <c r="E54" s="40"/>
    </row>
    <row r="55" spans="1:5" ht="15">
      <c r="A55" s="31">
        <v>7</v>
      </c>
      <c r="B55" s="34" t="s">
        <v>30</v>
      </c>
      <c r="C55" s="27">
        <v>0.009</v>
      </c>
      <c r="D55" s="8">
        <v>889.1</v>
      </c>
      <c r="E55" s="40">
        <f>C55*D55-0.01</f>
        <v>7.991899999999999</v>
      </c>
    </row>
    <row r="56" spans="1:6" ht="15">
      <c r="A56" s="31">
        <v>8</v>
      </c>
      <c r="B56" s="34" t="s">
        <v>31</v>
      </c>
      <c r="C56" s="29">
        <f>C55+C53+C48+C40+C36+C22+C11</f>
        <v>9.270009951999999</v>
      </c>
      <c r="D56" s="8">
        <v>889.1</v>
      </c>
      <c r="E56" s="40">
        <f>C56*D56-0.01</f>
        <v>8241.9558483232</v>
      </c>
      <c r="F56" s="101"/>
    </row>
    <row r="57" spans="1:5" ht="15">
      <c r="A57" s="38">
        <v>9</v>
      </c>
      <c r="B57" s="36" t="s">
        <v>32</v>
      </c>
      <c r="C57" s="28"/>
      <c r="D57" s="8">
        <v>889.1</v>
      </c>
      <c r="E57" s="12"/>
    </row>
    <row r="58" spans="1:5" ht="15">
      <c r="A58" s="38">
        <v>10</v>
      </c>
      <c r="B58" s="36" t="s">
        <v>45</v>
      </c>
      <c r="C58" s="28">
        <f>C57*15%</f>
        <v>0</v>
      </c>
      <c r="D58" s="8">
        <v>889.1</v>
      </c>
      <c r="E58" s="12"/>
    </row>
    <row r="59" spans="1:5" ht="15">
      <c r="A59" s="31">
        <v>11</v>
      </c>
      <c r="B59" s="54" t="s">
        <v>33</v>
      </c>
      <c r="C59" s="27">
        <f>C56+C57+C58</f>
        <v>9.270009951999999</v>
      </c>
      <c r="D59" s="8">
        <v>889.1</v>
      </c>
      <c r="E59" s="40">
        <f>E56+E57+E58</f>
        <v>8241.9558483232</v>
      </c>
    </row>
    <row r="60" ht="15">
      <c r="C60" s="58"/>
    </row>
    <row r="61" ht="15">
      <c r="C61" s="59">
        <v>9.27</v>
      </c>
    </row>
    <row r="62" spans="1:5" ht="30" customHeight="1" thickBot="1">
      <c r="A62" s="122" t="s">
        <v>140</v>
      </c>
      <c r="B62" s="123"/>
      <c r="C62" s="123"/>
      <c r="D62" s="123"/>
      <c r="E62" s="123"/>
    </row>
    <row r="64" spans="1:5" ht="15">
      <c r="A64" s="124" t="s">
        <v>105</v>
      </c>
      <c r="B64" s="124"/>
      <c r="C64" s="124"/>
      <c r="D64" s="124"/>
      <c r="E64" s="124"/>
    </row>
    <row r="66" spans="1:5" ht="15">
      <c r="A66" s="119" t="s">
        <v>1</v>
      </c>
      <c r="B66" s="119"/>
      <c r="C66" s="7"/>
      <c r="D66" s="7"/>
      <c r="E66" s="8">
        <v>889.1</v>
      </c>
    </row>
    <row r="67" spans="1:5" ht="15">
      <c r="A67" s="119" t="s">
        <v>2</v>
      </c>
      <c r="B67" s="119"/>
      <c r="C67" s="7"/>
      <c r="D67" s="7"/>
      <c r="E67" s="8">
        <v>9.27</v>
      </c>
    </row>
    <row r="68" spans="1:5" ht="15">
      <c r="A68" s="127" t="s">
        <v>148</v>
      </c>
      <c r="B68" s="128"/>
      <c r="C68" s="7"/>
      <c r="D68" s="7"/>
      <c r="E68" s="13">
        <f>E66*E67</f>
        <v>8241.957</v>
      </c>
    </row>
    <row r="69" spans="1:5" ht="41.25" customHeight="1">
      <c r="A69" s="9" t="s">
        <v>35</v>
      </c>
      <c r="B69" s="10" t="s">
        <v>3</v>
      </c>
      <c r="C69" s="121" t="s">
        <v>34</v>
      </c>
      <c r="D69" s="121"/>
      <c r="E69" s="121"/>
    </row>
    <row r="70" spans="1:5" ht="15">
      <c r="A70" s="33">
        <v>1</v>
      </c>
      <c r="B70" s="34" t="s">
        <v>36</v>
      </c>
      <c r="C70" s="27">
        <f>SUM(C73:C80)</f>
        <v>2.5463291999999997</v>
      </c>
      <c r="D70" s="8">
        <v>889.1</v>
      </c>
      <c r="E70" s="40">
        <f>C70*D70</f>
        <v>2263.9412917199998</v>
      </c>
    </row>
    <row r="71" spans="1:5" ht="15">
      <c r="A71" s="45"/>
      <c r="B71" s="46" t="s">
        <v>4</v>
      </c>
      <c r="C71" s="47"/>
      <c r="D71" s="8">
        <v>889.1</v>
      </c>
      <c r="E71" s="12"/>
    </row>
    <row r="72" spans="1:5" ht="15">
      <c r="A72" s="3">
        <v>1.1</v>
      </c>
      <c r="B72" s="4" t="s">
        <v>37</v>
      </c>
      <c r="C72" s="5">
        <f>C73+C74</f>
        <v>1.9546</v>
      </c>
      <c r="D72" s="8">
        <v>889.1</v>
      </c>
      <c r="E72" s="12">
        <f>C72*D72</f>
        <v>1737.83486</v>
      </c>
    </row>
    <row r="73" spans="1:5" ht="15">
      <c r="A73" s="2"/>
      <c r="B73" s="4" t="s">
        <v>5</v>
      </c>
      <c r="C73" s="6">
        <v>1.9546</v>
      </c>
      <c r="D73" s="8">
        <v>889.1</v>
      </c>
      <c r="E73" s="12">
        <f>C73*D73</f>
        <v>1737.83486</v>
      </c>
    </row>
    <row r="74" spans="1:5" ht="15">
      <c r="A74" s="2"/>
      <c r="B74" s="4" t="s">
        <v>6</v>
      </c>
      <c r="C74" s="6"/>
      <c r="D74" s="8">
        <v>889.1</v>
      </c>
      <c r="E74" s="12"/>
    </row>
    <row r="75" spans="1:5" ht="15">
      <c r="A75" s="2">
        <v>1.2</v>
      </c>
      <c r="B75" s="4" t="s">
        <v>115</v>
      </c>
      <c r="C75" s="6">
        <f>(C73+C74)*0.202</f>
        <v>0.3948292</v>
      </c>
      <c r="D75" s="8">
        <v>889.1</v>
      </c>
      <c r="E75" s="12">
        <f>C75*D75</f>
        <v>351.04264172</v>
      </c>
    </row>
    <row r="76" spans="1:5" ht="23.25">
      <c r="A76" s="2">
        <v>1.3</v>
      </c>
      <c r="B76" s="4" t="s">
        <v>134</v>
      </c>
      <c r="C76" s="6">
        <v>0.0302</v>
      </c>
      <c r="D76" s="8">
        <v>889.1</v>
      </c>
      <c r="E76" s="12">
        <f>C76*D76</f>
        <v>26.850820000000002</v>
      </c>
    </row>
    <row r="77" spans="1:5" ht="15">
      <c r="A77" s="2">
        <v>1.4</v>
      </c>
      <c r="B77" s="36" t="s">
        <v>7</v>
      </c>
      <c r="C77" s="28"/>
      <c r="D77" s="8">
        <v>889.1</v>
      </c>
      <c r="E77" s="12"/>
    </row>
    <row r="78" spans="1:5" ht="15">
      <c r="A78" s="2">
        <v>1.5</v>
      </c>
      <c r="B78" s="36" t="s">
        <v>8</v>
      </c>
      <c r="C78" s="28">
        <v>0.0821</v>
      </c>
      <c r="D78" s="8">
        <v>889.1</v>
      </c>
      <c r="E78" s="12">
        <f>C78*D78</f>
        <v>72.99511000000001</v>
      </c>
    </row>
    <row r="79" spans="1:5" ht="15">
      <c r="A79" s="2">
        <v>1.6</v>
      </c>
      <c r="B79" s="36" t="s">
        <v>135</v>
      </c>
      <c r="C79" s="28">
        <v>0.0846</v>
      </c>
      <c r="D79" s="8">
        <v>889.1</v>
      </c>
      <c r="E79" s="12">
        <f>C79*D79</f>
        <v>75.21786</v>
      </c>
    </row>
    <row r="80" spans="1:5" ht="15">
      <c r="A80" s="2">
        <v>1.7</v>
      </c>
      <c r="B80" s="36" t="s">
        <v>136</v>
      </c>
      <c r="D80" s="8">
        <v>889.1</v>
      </c>
      <c r="E80" s="12"/>
    </row>
    <row r="81" spans="1:5" ht="15">
      <c r="A81" s="31">
        <v>2</v>
      </c>
      <c r="B81" s="34" t="s">
        <v>9</v>
      </c>
      <c r="C81" s="27">
        <f>SUM(C82:C92)</f>
        <v>1.7519999999999998</v>
      </c>
      <c r="D81" s="8">
        <v>889.1</v>
      </c>
      <c r="E81" s="40">
        <f aca="true" t="shared" si="1" ref="E81:E87">C81*D81</f>
        <v>1557.7032</v>
      </c>
    </row>
    <row r="82" spans="1:5" ht="15">
      <c r="A82" s="30">
        <v>2.1</v>
      </c>
      <c r="B82" s="36" t="s">
        <v>10</v>
      </c>
      <c r="C82" s="28">
        <v>0.7985</v>
      </c>
      <c r="D82" s="8">
        <v>889.1</v>
      </c>
      <c r="E82" s="12">
        <f t="shared" si="1"/>
        <v>709.94635</v>
      </c>
    </row>
    <row r="83" spans="1:5" ht="15">
      <c r="A83" s="30">
        <v>2.2</v>
      </c>
      <c r="B83" s="36" t="s">
        <v>11</v>
      </c>
      <c r="C83" s="28">
        <v>0.3804</v>
      </c>
      <c r="D83" s="8">
        <v>889.1</v>
      </c>
      <c r="E83" s="12">
        <f t="shared" si="1"/>
        <v>338.21364</v>
      </c>
    </row>
    <row r="84" spans="1:5" ht="15">
      <c r="A84" s="30">
        <v>2.3</v>
      </c>
      <c r="B84" s="36" t="s">
        <v>38</v>
      </c>
      <c r="C84" s="28">
        <v>0.0226</v>
      </c>
      <c r="D84" s="8">
        <v>889.1</v>
      </c>
      <c r="E84" s="12">
        <f t="shared" si="1"/>
        <v>20.09366</v>
      </c>
    </row>
    <row r="85" spans="1:5" ht="15">
      <c r="A85" s="30">
        <v>2.4</v>
      </c>
      <c r="B85" s="36" t="s">
        <v>13</v>
      </c>
      <c r="C85" s="28">
        <v>0.28</v>
      </c>
      <c r="D85" s="8">
        <v>889.1</v>
      </c>
      <c r="E85" s="12">
        <f t="shared" si="1"/>
        <v>248.94800000000004</v>
      </c>
    </row>
    <row r="86" spans="1:5" ht="15">
      <c r="A86" s="30">
        <v>2.5</v>
      </c>
      <c r="B86" s="36" t="s">
        <v>39</v>
      </c>
      <c r="C86" s="28">
        <v>0.1866</v>
      </c>
      <c r="D86" s="8">
        <v>889.1</v>
      </c>
      <c r="E86" s="12">
        <f t="shared" si="1"/>
        <v>165.90606</v>
      </c>
    </row>
    <row r="87" spans="1:5" ht="23.25">
      <c r="A87" s="30">
        <v>2.6</v>
      </c>
      <c r="B87" s="36" t="s">
        <v>14</v>
      </c>
      <c r="C87" s="28">
        <v>0.009</v>
      </c>
      <c r="D87" s="8">
        <v>889.1</v>
      </c>
      <c r="E87" s="12">
        <f t="shared" si="1"/>
        <v>8.0019</v>
      </c>
    </row>
    <row r="88" spans="1:5" ht="15">
      <c r="A88" s="30">
        <v>2.7</v>
      </c>
      <c r="B88" s="36" t="s">
        <v>15</v>
      </c>
      <c r="C88" s="28">
        <v>0.0366</v>
      </c>
      <c r="D88" s="8">
        <v>889.1</v>
      </c>
      <c r="E88" s="12">
        <f aca="true" t="shared" si="2" ref="E88:E93">C88*D88</f>
        <v>32.54106</v>
      </c>
    </row>
    <row r="89" spans="1:5" ht="15">
      <c r="A89" s="37" t="s">
        <v>154</v>
      </c>
      <c r="B89" s="36" t="s">
        <v>16</v>
      </c>
      <c r="C89" s="28">
        <v>0.0144</v>
      </c>
      <c r="D89" s="8">
        <v>889.1</v>
      </c>
      <c r="E89" s="12">
        <f t="shared" si="2"/>
        <v>12.80304</v>
      </c>
    </row>
    <row r="90" spans="1:5" ht="15">
      <c r="A90" s="30">
        <v>2.9</v>
      </c>
      <c r="B90" s="36" t="s">
        <v>17</v>
      </c>
      <c r="C90" s="28">
        <v>0.0132</v>
      </c>
      <c r="D90" s="8">
        <v>889.1</v>
      </c>
      <c r="E90" s="12">
        <f t="shared" si="2"/>
        <v>11.73612</v>
      </c>
    </row>
    <row r="91" spans="1:5" ht="15">
      <c r="A91" s="89">
        <v>2.1</v>
      </c>
      <c r="B91" s="36" t="s">
        <v>18</v>
      </c>
      <c r="C91" s="28">
        <v>0.0009</v>
      </c>
      <c r="D91" s="8">
        <v>889.1</v>
      </c>
      <c r="E91" s="12">
        <f t="shared" si="2"/>
        <v>0.80019</v>
      </c>
    </row>
    <row r="92" spans="1:5" ht="23.25">
      <c r="A92" s="30">
        <v>2.11</v>
      </c>
      <c r="B92" s="36" t="s">
        <v>138</v>
      </c>
      <c r="C92" s="28">
        <v>0.0098</v>
      </c>
      <c r="D92" s="8">
        <v>889.1</v>
      </c>
      <c r="E92" s="12">
        <f t="shared" si="2"/>
        <v>8.71318</v>
      </c>
    </row>
    <row r="93" spans="1:5" ht="23.25">
      <c r="A93" s="31">
        <v>3</v>
      </c>
      <c r="B93" s="34" t="s">
        <v>19</v>
      </c>
      <c r="C93" s="27">
        <f>SUM(C94:C96)</f>
        <v>0</v>
      </c>
      <c r="D93" s="8">
        <v>889.1</v>
      </c>
      <c r="E93" s="40">
        <f t="shared" si="2"/>
        <v>0</v>
      </c>
    </row>
    <row r="94" spans="1:5" ht="15">
      <c r="A94" s="30">
        <v>3.1</v>
      </c>
      <c r="B94" s="36" t="s">
        <v>20</v>
      </c>
      <c r="C94" s="28"/>
      <c r="D94" s="8">
        <v>889.1</v>
      </c>
      <c r="E94" s="12"/>
    </row>
    <row r="95" spans="1:5" ht="15">
      <c r="A95" s="30">
        <v>3.2</v>
      </c>
      <c r="B95" s="36" t="s">
        <v>21</v>
      </c>
      <c r="C95" s="28"/>
      <c r="D95" s="8">
        <v>889.1</v>
      </c>
      <c r="E95" s="12"/>
    </row>
    <row r="96" spans="1:5" ht="15">
      <c r="A96" s="30">
        <v>3.3</v>
      </c>
      <c r="B96" s="36" t="s">
        <v>22</v>
      </c>
      <c r="C96" s="28"/>
      <c r="D96" s="8">
        <v>889.1</v>
      </c>
      <c r="E96" s="12"/>
    </row>
    <row r="97" spans="1:5" ht="15">
      <c r="A97" s="31">
        <v>4</v>
      </c>
      <c r="B97" s="34" t="s">
        <v>23</v>
      </c>
      <c r="C97" s="27">
        <f>SUM(C98:C104)</f>
        <v>2.6776</v>
      </c>
      <c r="D97" s="8">
        <v>889.1</v>
      </c>
      <c r="E97" s="40">
        <f aca="true" t="shared" si="3" ref="E97:E103">C97*D97</f>
        <v>2380.65416</v>
      </c>
    </row>
    <row r="98" spans="1:5" ht="23.25">
      <c r="A98" s="30">
        <v>4.1</v>
      </c>
      <c r="B98" s="36" t="s">
        <v>41</v>
      </c>
      <c r="C98" s="28">
        <v>1.9848</v>
      </c>
      <c r="D98" s="8">
        <v>889.1</v>
      </c>
      <c r="E98" s="12">
        <f t="shared" si="3"/>
        <v>1764.68568</v>
      </c>
    </row>
    <row r="99" spans="1:5" ht="15">
      <c r="A99" s="30">
        <v>4.2</v>
      </c>
      <c r="B99" s="36" t="s">
        <v>115</v>
      </c>
      <c r="C99" s="28">
        <v>0.4009</v>
      </c>
      <c r="D99" s="8">
        <v>889.1</v>
      </c>
      <c r="E99" s="12">
        <f t="shared" si="3"/>
        <v>356.44019</v>
      </c>
    </row>
    <row r="100" spans="1:5" ht="15">
      <c r="A100" s="30">
        <v>4.3</v>
      </c>
      <c r="B100" s="36" t="s">
        <v>24</v>
      </c>
      <c r="C100" s="28">
        <v>0.1705</v>
      </c>
      <c r="D100" s="8">
        <v>889.1</v>
      </c>
      <c r="E100" s="12">
        <f t="shared" si="3"/>
        <v>151.59155</v>
      </c>
    </row>
    <row r="101" spans="1:5" ht="15">
      <c r="A101" s="30">
        <v>4.4</v>
      </c>
      <c r="B101" s="36" t="s">
        <v>139</v>
      </c>
      <c r="C101" s="28">
        <v>0.0383</v>
      </c>
      <c r="D101" s="8">
        <v>889.1</v>
      </c>
      <c r="E101" s="12">
        <f t="shared" si="3"/>
        <v>34.052530000000004</v>
      </c>
    </row>
    <row r="102" spans="1:5" ht="15">
      <c r="A102" s="30">
        <v>4.5</v>
      </c>
      <c r="B102" s="36" t="s">
        <v>25</v>
      </c>
      <c r="C102" s="28">
        <v>0.0012</v>
      </c>
      <c r="D102" s="8">
        <v>889.1</v>
      </c>
      <c r="E102" s="12">
        <f t="shared" si="3"/>
        <v>1.0669199999999999</v>
      </c>
    </row>
    <row r="103" spans="1:5" ht="15">
      <c r="A103" s="30">
        <v>4.6</v>
      </c>
      <c r="B103" s="36" t="s">
        <v>26</v>
      </c>
      <c r="C103" s="28">
        <v>0.0819</v>
      </c>
      <c r="D103" s="8">
        <v>889.1</v>
      </c>
      <c r="E103" s="12">
        <f t="shared" si="3"/>
        <v>72.81729</v>
      </c>
    </row>
    <row r="104" spans="1:5" ht="15">
      <c r="A104" s="30">
        <v>4.7</v>
      </c>
      <c r="B104" s="36" t="s">
        <v>42</v>
      </c>
      <c r="C104" s="28"/>
      <c r="D104" s="8">
        <v>889.1</v>
      </c>
      <c r="E104" s="12"/>
    </row>
    <row r="105" spans="1:5" ht="15">
      <c r="A105" s="31">
        <v>5</v>
      </c>
      <c r="B105" s="34" t="s">
        <v>27</v>
      </c>
      <c r="C105" s="27">
        <f>SUM(C106:C109)</f>
        <v>1.0439388</v>
      </c>
      <c r="D105" s="8">
        <v>889.1</v>
      </c>
      <c r="E105" s="40">
        <f aca="true" t="shared" si="4" ref="E105:E110">C105*D105</f>
        <v>928.16598708</v>
      </c>
    </row>
    <row r="106" spans="1:5" ht="23.25">
      <c r="A106" s="30">
        <v>5.1</v>
      </c>
      <c r="B106" s="36" t="s">
        <v>43</v>
      </c>
      <c r="C106" s="28">
        <v>0.5794</v>
      </c>
      <c r="D106" s="8">
        <v>889.1</v>
      </c>
      <c r="E106" s="12">
        <f t="shared" si="4"/>
        <v>515.14454</v>
      </c>
    </row>
    <row r="107" spans="1:5" ht="15">
      <c r="A107" s="30">
        <v>5.2</v>
      </c>
      <c r="B107" s="36" t="s">
        <v>115</v>
      </c>
      <c r="C107" s="28">
        <f>C106*0.202</f>
        <v>0.11703880000000001</v>
      </c>
      <c r="D107" s="8">
        <v>889.1</v>
      </c>
      <c r="E107" s="12">
        <f t="shared" si="4"/>
        <v>104.05919708000002</v>
      </c>
    </row>
    <row r="108" spans="1:5" ht="15">
      <c r="A108" s="30">
        <v>5.3</v>
      </c>
      <c r="B108" s="36" t="s">
        <v>28</v>
      </c>
      <c r="C108" s="28">
        <v>0.0618</v>
      </c>
      <c r="D108" s="8">
        <v>889.1</v>
      </c>
      <c r="E108" s="12">
        <f t="shared" si="4"/>
        <v>54.946380000000005</v>
      </c>
    </row>
    <row r="109" spans="1:5" ht="15">
      <c r="A109" s="30">
        <v>5.4</v>
      </c>
      <c r="B109" s="36" t="s">
        <v>29</v>
      </c>
      <c r="C109" s="28">
        <v>0.2857</v>
      </c>
      <c r="D109" s="8">
        <v>889.1</v>
      </c>
      <c r="E109" s="12">
        <f t="shared" si="4"/>
        <v>254.01587</v>
      </c>
    </row>
    <row r="110" spans="1:5" ht="15">
      <c r="A110" s="31">
        <v>6</v>
      </c>
      <c r="B110" s="34" t="s">
        <v>44</v>
      </c>
      <c r="C110" s="27">
        <v>1.1157</v>
      </c>
      <c r="D110" s="8">
        <v>889.1</v>
      </c>
      <c r="E110" s="40">
        <f t="shared" si="4"/>
        <v>991.9688699999999</v>
      </c>
    </row>
    <row r="111" spans="1:5" ht="15">
      <c r="A111" s="35">
        <v>6.1</v>
      </c>
      <c r="B111" s="34" t="s">
        <v>117</v>
      </c>
      <c r="C111" s="27"/>
      <c r="D111" s="8">
        <v>889.1</v>
      </c>
      <c r="E111" s="40"/>
    </row>
    <row r="112" spans="1:5" ht="15">
      <c r="A112" s="31">
        <v>7</v>
      </c>
      <c r="B112" s="34" t="s">
        <v>30</v>
      </c>
      <c r="C112" s="27">
        <v>0.009</v>
      </c>
      <c r="D112" s="8">
        <v>889.1</v>
      </c>
      <c r="E112" s="40">
        <f>C112*D112</f>
        <v>8.0019</v>
      </c>
    </row>
    <row r="113" spans="1:5" ht="15">
      <c r="A113" s="31">
        <v>8</v>
      </c>
      <c r="B113" s="34" t="s">
        <v>31</v>
      </c>
      <c r="C113" s="29">
        <f>C112+C110+C105+C97+C93+C81+C70</f>
        <v>9.144568</v>
      </c>
      <c r="D113" s="8">
        <v>889.1</v>
      </c>
      <c r="E113" s="40">
        <f>C113*D113</f>
        <v>8130.4354088</v>
      </c>
    </row>
    <row r="114" spans="1:5" ht="15">
      <c r="A114" s="38">
        <v>9</v>
      </c>
      <c r="B114" s="36" t="s">
        <v>32</v>
      </c>
      <c r="C114" s="28"/>
      <c r="D114" s="8">
        <v>889.1</v>
      </c>
      <c r="E114" s="12"/>
    </row>
    <row r="115" spans="1:5" ht="15">
      <c r="A115" s="38">
        <v>10</v>
      </c>
      <c r="B115" s="36" t="s">
        <v>45</v>
      </c>
      <c r="C115" s="28">
        <v>0.1254</v>
      </c>
      <c r="D115" s="8">
        <v>889.1</v>
      </c>
      <c r="E115" s="12">
        <f>C115*D115+0.03</f>
        <v>111.52314000000001</v>
      </c>
    </row>
    <row r="116" spans="1:5" ht="15">
      <c r="A116" s="31">
        <v>11</v>
      </c>
      <c r="B116" s="54" t="s">
        <v>33</v>
      </c>
      <c r="C116" s="27">
        <f>C113+C114+C115</f>
        <v>9.269968</v>
      </c>
      <c r="D116" s="8">
        <v>889.1</v>
      </c>
      <c r="E116" s="40">
        <f>E113+E114+E115</f>
        <v>8241.9585488</v>
      </c>
    </row>
    <row r="117" ht="15">
      <c r="C117" s="58"/>
    </row>
    <row r="118" ht="15">
      <c r="C118" s="59">
        <v>9.27</v>
      </c>
    </row>
    <row r="120" spans="2:5" ht="15">
      <c r="B120" t="s">
        <v>160</v>
      </c>
      <c r="E120" s="110" t="s">
        <v>161</v>
      </c>
    </row>
  </sheetData>
  <sheetProtection/>
  <mergeCells count="13">
    <mergeCell ref="A62:E62"/>
    <mergeCell ref="C69:E69"/>
    <mergeCell ref="A64:E64"/>
    <mergeCell ref="A66:B66"/>
    <mergeCell ref="A67:B67"/>
    <mergeCell ref="A68:B68"/>
    <mergeCell ref="A8:B8"/>
    <mergeCell ref="A9:B9"/>
    <mergeCell ref="C10:E10"/>
    <mergeCell ref="A1:E1"/>
    <mergeCell ref="A3:E3"/>
    <mergeCell ref="A5:E5"/>
    <mergeCell ref="A7:B7"/>
  </mergeCells>
  <hyperlinks>
    <hyperlink ref="A3:E3" location="ГЛАВНАЯ!A1" display="Вернуться на главную страницу к списку домов"/>
  </hyperlink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121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4.57421875" style="0" customWidth="1"/>
    <col min="3" max="3" width="24.7109375" style="0" hidden="1" customWidth="1"/>
    <col min="4" max="4" width="30.8515625" style="0" hidden="1" customWidth="1"/>
    <col min="5" max="5" width="28.7109375" style="0" customWidth="1"/>
  </cols>
  <sheetData>
    <row r="1" spans="1:5" ht="44.25" customHeight="1" thickBot="1">
      <c r="A1" s="122" t="s">
        <v>140</v>
      </c>
      <c r="B1" s="123"/>
      <c r="C1" s="123"/>
      <c r="D1" s="123"/>
      <c r="E1" s="123"/>
    </row>
    <row r="3" spans="1:5" ht="15">
      <c r="A3" s="126" t="s">
        <v>86</v>
      </c>
      <c r="B3" s="126"/>
      <c r="C3" s="126"/>
      <c r="D3" s="126"/>
      <c r="E3" s="126"/>
    </row>
    <row r="5" spans="1:5" ht="15">
      <c r="A5" s="124" t="s">
        <v>106</v>
      </c>
      <c r="B5" s="124"/>
      <c r="C5" s="124"/>
      <c r="D5" s="124"/>
      <c r="E5" s="124"/>
    </row>
    <row r="7" spans="1:5" ht="15">
      <c r="A7" s="119" t="s">
        <v>1</v>
      </c>
      <c r="B7" s="119"/>
      <c r="C7" s="7"/>
      <c r="D7" s="7"/>
      <c r="E7" s="8">
        <v>859.5</v>
      </c>
    </row>
    <row r="8" spans="1:5" ht="15">
      <c r="A8" s="119" t="s">
        <v>2</v>
      </c>
      <c r="B8" s="119"/>
      <c r="C8" s="7"/>
      <c r="D8" s="7"/>
      <c r="E8" s="8">
        <v>9.27</v>
      </c>
    </row>
    <row r="9" spans="1:5" ht="15">
      <c r="A9" s="127" t="s">
        <v>147</v>
      </c>
      <c r="B9" s="128"/>
      <c r="C9" s="7"/>
      <c r="D9" s="7"/>
      <c r="E9" s="13">
        <f>E7*E8</f>
        <v>7967.565</v>
      </c>
    </row>
    <row r="10" spans="1:5" ht="40.5" customHeight="1">
      <c r="A10" s="9" t="s">
        <v>35</v>
      </c>
      <c r="B10" s="10" t="s">
        <v>3</v>
      </c>
      <c r="C10" s="121" t="s">
        <v>34</v>
      </c>
      <c r="D10" s="121"/>
      <c r="E10" s="121"/>
    </row>
    <row r="11" spans="1:5" ht="23.25">
      <c r="A11" s="33">
        <v>1</v>
      </c>
      <c r="B11" s="34" t="s">
        <v>36</v>
      </c>
      <c r="C11" s="27">
        <f>SUM(C14:C21)</f>
        <v>2.1634834</v>
      </c>
      <c r="D11" s="8">
        <v>859.5</v>
      </c>
      <c r="E11" s="40">
        <f>C11*D11</f>
        <v>1859.5139823</v>
      </c>
    </row>
    <row r="12" spans="1:5" ht="15">
      <c r="A12" s="45"/>
      <c r="B12" s="46" t="s">
        <v>4</v>
      </c>
      <c r="C12" s="47"/>
      <c r="D12" s="8">
        <v>859.5</v>
      </c>
      <c r="E12" s="12"/>
    </row>
    <row r="13" spans="1:5" ht="15">
      <c r="A13" s="3">
        <v>1.1</v>
      </c>
      <c r="B13" s="4" t="s">
        <v>37</v>
      </c>
      <c r="C13" s="5">
        <f>C14+C15</f>
        <v>1.6217</v>
      </c>
      <c r="D13" s="8">
        <v>859.5</v>
      </c>
      <c r="E13" s="12">
        <f aca="true" t="shared" si="0" ref="E13:E53">C13*D13</f>
        <v>1393.85115</v>
      </c>
    </row>
    <row r="14" spans="1:5" ht="15">
      <c r="A14" s="2"/>
      <c r="B14" s="4" t="s">
        <v>5</v>
      </c>
      <c r="C14" s="6">
        <v>1.6217</v>
      </c>
      <c r="D14" s="8">
        <v>859.5</v>
      </c>
      <c r="E14" s="12">
        <f t="shared" si="0"/>
        <v>1393.85115</v>
      </c>
    </row>
    <row r="15" spans="1:5" ht="15">
      <c r="A15" s="2"/>
      <c r="B15" s="4" t="s">
        <v>6</v>
      </c>
      <c r="C15" s="6"/>
      <c r="D15" s="8">
        <v>859.5</v>
      </c>
      <c r="E15" s="12"/>
    </row>
    <row r="16" spans="1:5" ht="15">
      <c r="A16" s="2">
        <v>1.2</v>
      </c>
      <c r="B16" s="4" t="s">
        <v>115</v>
      </c>
      <c r="C16" s="6">
        <f>(C14+C15)*0.202</f>
        <v>0.3275834</v>
      </c>
      <c r="D16" s="8">
        <v>859.5</v>
      </c>
      <c r="E16" s="12">
        <f t="shared" si="0"/>
        <v>281.5579323</v>
      </c>
    </row>
    <row r="17" spans="1:5" ht="23.25">
      <c r="A17" s="2">
        <v>1.3</v>
      </c>
      <c r="B17" s="4" t="s">
        <v>134</v>
      </c>
      <c r="C17" s="6">
        <v>0.0162</v>
      </c>
      <c r="D17" s="8">
        <v>859.5</v>
      </c>
      <c r="E17" s="12">
        <f t="shared" si="0"/>
        <v>13.9239</v>
      </c>
    </row>
    <row r="18" spans="1:5" ht="15">
      <c r="A18" s="2">
        <v>1.4</v>
      </c>
      <c r="B18" s="36" t="s">
        <v>7</v>
      </c>
      <c r="C18" s="28"/>
      <c r="D18" s="8">
        <v>859.5</v>
      </c>
      <c r="E18" s="12"/>
    </row>
    <row r="19" spans="1:5" ht="15">
      <c r="A19" s="2">
        <v>1.5</v>
      </c>
      <c r="B19" s="36" t="s">
        <v>8</v>
      </c>
      <c r="C19" s="28">
        <v>0.0816</v>
      </c>
      <c r="D19" s="8">
        <v>859.5</v>
      </c>
      <c r="E19" s="12">
        <f t="shared" si="0"/>
        <v>70.13520000000001</v>
      </c>
    </row>
    <row r="20" spans="1:5" ht="15">
      <c r="A20" s="2">
        <v>1.6</v>
      </c>
      <c r="B20" s="36" t="s">
        <v>135</v>
      </c>
      <c r="C20" s="28">
        <v>0.1164</v>
      </c>
      <c r="D20" s="8">
        <v>859.5</v>
      </c>
      <c r="E20" s="12">
        <f t="shared" si="0"/>
        <v>100.0458</v>
      </c>
    </row>
    <row r="21" spans="1:5" ht="15">
      <c r="A21" s="2">
        <v>1.7</v>
      </c>
      <c r="B21" s="36" t="s">
        <v>136</v>
      </c>
      <c r="D21" s="8">
        <v>859.5</v>
      </c>
      <c r="E21" s="12"/>
    </row>
    <row r="22" spans="1:5" ht="15">
      <c r="A22" s="31">
        <v>2</v>
      </c>
      <c r="B22" s="34" t="s">
        <v>9</v>
      </c>
      <c r="C22" s="27">
        <f>SUM(C23:C35)</f>
        <v>2.7914</v>
      </c>
      <c r="D22" s="8">
        <v>859.5</v>
      </c>
      <c r="E22" s="40">
        <f t="shared" si="0"/>
        <v>2399.2083</v>
      </c>
    </row>
    <row r="23" spans="1:5" ht="15">
      <c r="A23" s="30">
        <v>2.1</v>
      </c>
      <c r="B23" s="36" t="s">
        <v>10</v>
      </c>
      <c r="C23" s="28">
        <v>0.6191</v>
      </c>
      <c r="D23" s="8">
        <v>859.5</v>
      </c>
      <c r="E23" s="12">
        <f t="shared" si="0"/>
        <v>532.11645</v>
      </c>
    </row>
    <row r="24" spans="1:5" ht="15">
      <c r="A24" s="30">
        <v>2.2</v>
      </c>
      <c r="B24" s="36" t="s">
        <v>11</v>
      </c>
      <c r="C24" s="28">
        <v>0.2333</v>
      </c>
      <c r="D24" s="8">
        <v>859.5</v>
      </c>
      <c r="E24" s="12">
        <f t="shared" si="0"/>
        <v>200.52135</v>
      </c>
    </row>
    <row r="25" spans="1:5" ht="15">
      <c r="A25" s="30">
        <v>2.3</v>
      </c>
      <c r="B25" s="36" t="s">
        <v>12</v>
      </c>
      <c r="C25" s="28">
        <v>1.373</v>
      </c>
      <c r="D25" s="8">
        <v>859.5</v>
      </c>
      <c r="E25" s="12">
        <f t="shared" si="0"/>
        <v>1180.0935</v>
      </c>
    </row>
    <row r="26" spans="1:5" ht="23.25">
      <c r="A26" s="30">
        <v>2.4</v>
      </c>
      <c r="B26" s="36" t="s">
        <v>38</v>
      </c>
      <c r="C26" s="28">
        <v>0.03</v>
      </c>
      <c r="D26" s="8">
        <v>859.5</v>
      </c>
      <c r="E26" s="12">
        <f t="shared" si="0"/>
        <v>25.785</v>
      </c>
    </row>
    <row r="27" spans="1:5" ht="15">
      <c r="A27" s="30">
        <v>2.5</v>
      </c>
      <c r="B27" s="36" t="s">
        <v>13</v>
      </c>
      <c r="C27" s="28">
        <v>0.2607</v>
      </c>
      <c r="D27" s="8">
        <v>859.5</v>
      </c>
      <c r="E27" s="12">
        <f t="shared" si="0"/>
        <v>224.07164999999998</v>
      </c>
    </row>
    <row r="28" spans="1:5" ht="15">
      <c r="A28" s="30">
        <v>2.6</v>
      </c>
      <c r="B28" s="36" t="s">
        <v>39</v>
      </c>
      <c r="C28" s="28">
        <v>0.1465</v>
      </c>
      <c r="D28" s="8">
        <v>859.5</v>
      </c>
      <c r="E28" s="12">
        <f t="shared" si="0"/>
        <v>125.91675</v>
      </c>
    </row>
    <row r="29" spans="1:5" ht="23.25">
      <c r="A29" s="30">
        <v>2.7</v>
      </c>
      <c r="B29" s="36" t="s">
        <v>14</v>
      </c>
      <c r="C29" s="28">
        <v>0.0092</v>
      </c>
      <c r="D29" s="8">
        <v>859.5</v>
      </c>
      <c r="E29" s="12">
        <f t="shared" si="0"/>
        <v>7.9074</v>
      </c>
    </row>
    <row r="30" spans="1:5" ht="15">
      <c r="A30" s="30">
        <v>2.8</v>
      </c>
      <c r="B30" s="36" t="s">
        <v>137</v>
      </c>
      <c r="C30" s="28"/>
      <c r="D30" s="8">
        <v>859.5</v>
      </c>
      <c r="E30" s="12"/>
    </row>
    <row r="31" spans="1:5" ht="15">
      <c r="A31" s="30">
        <v>2.9</v>
      </c>
      <c r="B31" s="36" t="s">
        <v>15</v>
      </c>
      <c r="C31" s="28">
        <v>0.0483</v>
      </c>
      <c r="D31" s="8">
        <v>859.5</v>
      </c>
      <c r="E31" s="12">
        <f t="shared" si="0"/>
        <v>41.513850000000005</v>
      </c>
    </row>
    <row r="32" spans="1:5" ht="15">
      <c r="A32" s="37" t="s">
        <v>40</v>
      </c>
      <c r="B32" s="36" t="s">
        <v>16</v>
      </c>
      <c r="C32" s="28">
        <v>0.0144</v>
      </c>
      <c r="D32" s="8">
        <v>859.5</v>
      </c>
      <c r="E32" s="12">
        <f t="shared" si="0"/>
        <v>12.3768</v>
      </c>
    </row>
    <row r="33" spans="1:5" ht="15">
      <c r="A33" s="30">
        <v>2.11</v>
      </c>
      <c r="B33" s="36" t="s">
        <v>17</v>
      </c>
      <c r="C33" s="28">
        <v>0.0262</v>
      </c>
      <c r="D33" s="8">
        <v>859.5</v>
      </c>
      <c r="E33" s="12">
        <f t="shared" si="0"/>
        <v>22.518900000000002</v>
      </c>
    </row>
    <row r="34" spans="1:5" ht="15">
      <c r="A34" s="30">
        <v>2.12</v>
      </c>
      <c r="B34" s="36" t="s">
        <v>18</v>
      </c>
      <c r="C34" s="28">
        <v>0.0109</v>
      </c>
      <c r="D34" s="8">
        <v>859.5</v>
      </c>
      <c r="E34" s="12">
        <f t="shared" si="0"/>
        <v>9.36855</v>
      </c>
    </row>
    <row r="35" spans="1:5" ht="23.25">
      <c r="A35" s="30">
        <v>2.13</v>
      </c>
      <c r="B35" s="36" t="s">
        <v>138</v>
      </c>
      <c r="C35" s="28">
        <v>0.0198</v>
      </c>
      <c r="D35" s="8">
        <v>859.5</v>
      </c>
      <c r="E35" s="12">
        <f t="shared" si="0"/>
        <v>17.0181</v>
      </c>
    </row>
    <row r="36" spans="1:5" ht="23.25">
      <c r="A36" s="31">
        <v>3</v>
      </c>
      <c r="B36" s="34" t="s">
        <v>19</v>
      </c>
      <c r="C36" s="27">
        <f>SUM(C37:C39)</f>
        <v>0</v>
      </c>
      <c r="D36" s="8">
        <v>859.5</v>
      </c>
      <c r="E36" s="40">
        <f t="shared" si="0"/>
        <v>0</v>
      </c>
    </row>
    <row r="37" spans="1:5" ht="15">
      <c r="A37" s="30">
        <v>3.1</v>
      </c>
      <c r="B37" s="36" t="s">
        <v>20</v>
      </c>
      <c r="C37" s="28"/>
      <c r="D37" s="8">
        <v>859.5</v>
      </c>
      <c r="E37" s="12"/>
    </row>
    <row r="38" spans="1:5" ht="15">
      <c r="A38" s="30">
        <v>3.2</v>
      </c>
      <c r="B38" s="36" t="s">
        <v>21</v>
      </c>
      <c r="C38" s="28"/>
      <c r="D38" s="8">
        <v>859.5</v>
      </c>
      <c r="E38" s="12"/>
    </row>
    <row r="39" spans="1:5" ht="15">
      <c r="A39" s="30">
        <v>3.3</v>
      </c>
      <c r="B39" s="36" t="s">
        <v>22</v>
      </c>
      <c r="C39" s="28"/>
      <c r="D39" s="8">
        <v>859.5</v>
      </c>
      <c r="E39" s="12"/>
    </row>
    <row r="40" spans="1:5" ht="23.25">
      <c r="A40" s="31">
        <v>4</v>
      </c>
      <c r="B40" s="34" t="s">
        <v>23</v>
      </c>
      <c r="C40" s="27">
        <f>SUM(C41:C47)</f>
        <v>2.1536859519999996</v>
      </c>
      <c r="D40" s="8">
        <v>859.5</v>
      </c>
      <c r="E40" s="40">
        <f t="shared" si="0"/>
        <v>1851.0930757439996</v>
      </c>
    </row>
    <row r="41" spans="1:5" ht="23.25">
      <c r="A41" s="30">
        <v>4.1</v>
      </c>
      <c r="B41" s="36" t="s">
        <v>41</v>
      </c>
      <c r="C41" s="28">
        <v>1.6994</v>
      </c>
      <c r="D41" s="8">
        <v>859.5</v>
      </c>
      <c r="E41" s="12">
        <f t="shared" si="0"/>
        <v>1460.6343</v>
      </c>
    </row>
    <row r="42" spans="1:5" ht="15">
      <c r="A42" s="30">
        <v>4.2</v>
      </c>
      <c r="B42" s="36" t="s">
        <v>115</v>
      </c>
      <c r="C42" s="28">
        <f>C41*0.202</f>
        <v>0.34327880000000005</v>
      </c>
      <c r="D42" s="8">
        <v>859.5</v>
      </c>
      <c r="E42" s="12">
        <f t="shared" si="0"/>
        <v>295.04812860000004</v>
      </c>
    </row>
    <row r="43" spans="1:5" ht="15">
      <c r="A43" s="30">
        <v>4.3</v>
      </c>
      <c r="B43" s="36" t="s">
        <v>24</v>
      </c>
      <c r="C43" s="28">
        <f>(C41+C42)*0.04</f>
        <v>0.081707152</v>
      </c>
      <c r="D43" s="8">
        <v>859.5</v>
      </c>
      <c r="E43" s="12">
        <f t="shared" si="0"/>
        <v>70.227297144</v>
      </c>
    </row>
    <row r="44" spans="1:5" ht="15">
      <c r="A44" s="30">
        <v>4.4</v>
      </c>
      <c r="B44" s="36" t="s">
        <v>139</v>
      </c>
      <c r="C44" s="28">
        <v>0.0157</v>
      </c>
      <c r="D44" s="8">
        <v>859.5</v>
      </c>
      <c r="E44" s="12">
        <f t="shared" si="0"/>
        <v>13.49415</v>
      </c>
    </row>
    <row r="45" spans="1:5" ht="15">
      <c r="A45" s="30">
        <v>4.5</v>
      </c>
      <c r="B45" s="36" t="s">
        <v>25</v>
      </c>
      <c r="C45" s="28">
        <v>0.0036000000000000003</v>
      </c>
      <c r="D45" s="8">
        <v>859.5</v>
      </c>
      <c r="E45" s="12">
        <f t="shared" si="0"/>
        <v>3.0942000000000003</v>
      </c>
    </row>
    <row r="46" spans="1:5" ht="15">
      <c r="A46" s="30">
        <v>4.6</v>
      </c>
      <c r="B46" s="36" t="s">
        <v>26</v>
      </c>
      <c r="C46" s="28">
        <v>0.01</v>
      </c>
      <c r="D46" s="8">
        <v>859.5</v>
      </c>
      <c r="E46" s="12">
        <f t="shared" si="0"/>
        <v>8.595</v>
      </c>
    </row>
    <row r="47" spans="1:5" ht="15">
      <c r="A47" s="30">
        <v>4.7</v>
      </c>
      <c r="B47" s="36" t="s">
        <v>42</v>
      </c>
      <c r="C47" s="28"/>
      <c r="D47" s="8">
        <v>859.5</v>
      </c>
      <c r="E47" s="12"/>
    </row>
    <row r="48" spans="1:5" ht="15">
      <c r="A48" s="31">
        <v>5</v>
      </c>
      <c r="B48" s="34" t="s">
        <v>27</v>
      </c>
      <c r="C48" s="27">
        <f>SUM(C49:C52)</f>
        <v>0.9473406</v>
      </c>
      <c r="D48" s="8">
        <v>859.5</v>
      </c>
      <c r="E48" s="40">
        <f t="shared" si="0"/>
        <v>814.2392457</v>
      </c>
    </row>
    <row r="49" spans="1:5" ht="23.25">
      <c r="A49" s="30">
        <v>5.1</v>
      </c>
      <c r="B49" s="36" t="s">
        <v>43</v>
      </c>
      <c r="C49" s="28">
        <v>0.4403</v>
      </c>
      <c r="D49" s="8">
        <v>859.5</v>
      </c>
      <c r="E49" s="12">
        <f t="shared" si="0"/>
        <v>378.43785</v>
      </c>
    </row>
    <row r="50" spans="1:5" ht="15">
      <c r="A50" s="30">
        <v>5.2</v>
      </c>
      <c r="B50" s="36" t="s">
        <v>115</v>
      </c>
      <c r="C50" s="28">
        <f>C49*0.202</f>
        <v>0.08894060000000001</v>
      </c>
      <c r="D50" s="8">
        <v>859.5</v>
      </c>
      <c r="E50" s="12">
        <f t="shared" si="0"/>
        <v>76.4444457</v>
      </c>
    </row>
    <row r="51" spans="1:5" ht="15">
      <c r="A51" s="30">
        <v>5.3</v>
      </c>
      <c r="B51" s="36" t="s">
        <v>28</v>
      </c>
      <c r="C51" s="28">
        <v>0.1437</v>
      </c>
      <c r="D51" s="8">
        <v>859.5</v>
      </c>
      <c r="E51" s="12">
        <f t="shared" si="0"/>
        <v>123.51015</v>
      </c>
    </row>
    <row r="52" spans="1:5" ht="15">
      <c r="A52" s="30">
        <v>5.4</v>
      </c>
      <c r="B52" s="36" t="s">
        <v>29</v>
      </c>
      <c r="C52" s="28">
        <v>0.2744</v>
      </c>
      <c r="D52" s="8">
        <v>859.5</v>
      </c>
      <c r="E52" s="12">
        <f t="shared" si="0"/>
        <v>235.84679999999997</v>
      </c>
    </row>
    <row r="53" spans="1:5" ht="15">
      <c r="A53" s="31">
        <v>6</v>
      </c>
      <c r="B53" s="34" t="s">
        <v>44</v>
      </c>
      <c r="C53" s="27">
        <f>C61*13%</f>
        <v>1.2051</v>
      </c>
      <c r="D53" s="8">
        <v>859.5</v>
      </c>
      <c r="E53" s="40">
        <f t="shared" si="0"/>
        <v>1035.7834500000001</v>
      </c>
    </row>
    <row r="54" spans="1:5" ht="15">
      <c r="A54" s="35">
        <v>6.1</v>
      </c>
      <c r="B54" s="34" t="s">
        <v>117</v>
      </c>
      <c r="C54" s="27"/>
      <c r="D54" s="8">
        <v>859.5</v>
      </c>
      <c r="E54" s="40"/>
    </row>
    <row r="55" spans="1:5" ht="15">
      <c r="A55" s="31">
        <v>7</v>
      </c>
      <c r="B55" s="34" t="s">
        <v>30</v>
      </c>
      <c r="C55" s="27">
        <v>0.009</v>
      </c>
      <c r="D55" s="8">
        <v>859.5</v>
      </c>
      <c r="E55" s="40">
        <f>C55*D55</f>
        <v>7.735499999999999</v>
      </c>
    </row>
    <row r="56" spans="1:5" ht="15">
      <c r="A56" s="31">
        <v>8</v>
      </c>
      <c r="B56" s="34" t="s">
        <v>31</v>
      </c>
      <c r="C56" s="29">
        <f>C55+C53+C48+C40+C36+C22+C11</f>
        <v>9.270009951999999</v>
      </c>
      <c r="D56" s="8">
        <v>859.5</v>
      </c>
      <c r="E56" s="40">
        <f>E11+E22+E36+E40+E48+E53+E55</f>
        <v>7967.573553743999</v>
      </c>
    </row>
    <row r="57" spans="1:5" ht="15">
      <c r="A57" s="38">
        <v>9</v>
      </c>
      <c r="B57" s="36" t="s">
        <v>32</v>
      </c>
      <c r="C57" s="28"/>
      <c r="D57" s="8">
        <v>859.5</v>
      </c>
      <c r="E57" s="12"/>
    </row>
    <row r="58" spans="1:5" ht="15">
      <c r="A58" s="38">
        <v>10</v>
      </c>
      <c r="B58" s="36" t="s">
        <v>45</v>
      </c>
      <c r="C58" s="28">
        <f>C57*15%</f>
        <v>0</v>
      </c>
      <c r="D58" s="8">
        <v>859.5</v>
      </c>
      <c r="E58" s="12"/>
    </row>
    <row r="59" spans="1:5" ht="15">
      <c r="A59" s="31">
        <v>11</v>
      </c>
      <c r="B59" s="54" t="s">
        <v>33</v>
      </c>
      <c r="C59" s="27">
        <f>C56+C57+C58</f>
        <v>9.270009951999999</v>
      </c>
      <c r="D59" s="8">
        <v>859.5</v>
      </c>
      <c r="E59" s="40">
        <f>E56+E57+E58</f>
        <v>7967.573553743999</v>
      </c>
    </row>
    <row r="60" ht="15">
      <c r="C60" s="58"/>
    </row>
    <row r="61" ht="15">
      <c r="C61" s="59">
        <v>9.27</v>
      </c>
    </row>
    <row r="62" spans="1:5" ht="30.75" customHeight="1" thickBot="1">
      <c r="A62" s="122" t="s">
        <v>140</v>
      </c>
      <c r="B62" s="123"/>
      <c r="C62" s="123"/>
      <c r="D62" s="123"/>
      <c r="E62" s="123"/>
    </row>
    <row r="64" spans="1:5" ht="15">
      <c r="A64" s="124" t="s">
        <v>106</v>
      </c>
      <c r="B64" s="124"/>
      <c r="C64" s="124"/>
      <c r="D64" s="124"/>
      <c r="E64" s="124"/>
    </row>
    <row r="66" spans="1:5" ht="15">
      <c r="A66" s="119" t="s">
        <v>1</v>
      </c>
      <c r="B66" s="119"/>
      <c r="C66" s="7"/>
      <c r="D66" s="7"/>
      <c r="E66" s="8">
        <v>859.5</v>
      </c>
    </row>
    <row r="67" spans="1:5" ht="15">
      <c r="A67" s="119" t="s">
        <v>2</v>
      </c>
      <c r="B67" s="119"/>
      <c r="C67" s="7"/>
      <c r="D67" s="7"/>
      <c r="E67" s="8">
        <v>9.27</v>
      </c>
    </row>
    <row r="68" spans="1:5" ht="15">
      <c r="A68" s="127" t="s">
        <v>148</v>
      </c>
      <c r="B68" s="128"/>
      <c r="C68" s="7"/>
      <c r="D68" s="7"/>
      <c r="E68" s="13">
        <f>E66*E67</f>
        <v>7967.565</v>
      </c>
    </row>
    <row r="69" spans="1:5" ht="33.75" customHeight="1">
      <c r="A69" s="9" t="s">
        <v>35</v>
      </c>
      <c r="B69" s="10" t="s">
        <v>3</v>
      </c>
      <c r="C69" s="121" t="s">
        <v>34</v>
      </c>
      <c r="D69" s="121"/>
      <c r="E69" s="121"/>
    </row>
    <row r="70" spans="1:5" ht="23.25">
      <c r="A70" s="33">
        <v>1</v>
      </c>
      <c r="B70" s="34" t="s">
        <v>36</v>
      </c>
      <c r="C70" s="27">
        <f>SUM(C73:C80)</f>
        <v>2.5463291999999997</v>
      </c>
      <c r="D70" s="8">
        <v>859.5</v>
      </c>
      <c r="E70" s="40">
        <f>C70*D70</f>
        <v>2188.5699474</v>
      </c>
    </row>
    <row r="71" spans="1:5" ht="15">
      <c r="A71" s="45"/>
      <c r="B71" s="46" t="s">
        <v>4</v>
      </c>
      <c r="C71" s="47"/>
      <c r="D71" s="8">
        <v>859.5</v>
      </c>
      <c r="E71" s="12"/>
    </row>
    <row r="72" spans="1:5" ht="15">
      <c r="A72" s="3">
        <v>1.1</v>
      </c>
      <c r="B72" s="4" t="s">
        <v>37</v>
      </c>
      <c r="C72" s="5">
        <f>C73+C74</f>
        <v>1.9546</v>
      </c>
      <c r="D72" s="8">
        <v>859.5</v>
      </c>
      <c r="E72" s="12">
        <f>C72*D72</f>
        <v>1679.9787</v>
      </c>
    </row>
    <row r="73" spans="1:5" ht="15">
      <c r="A73" s="2"/>
      <c r="B73" s="4" t="s">
        <v>5</v>
      </c>
      <c r="C73" s="6">
        <v>1.9546</v>
      </c>
      <c r="D73" s="8">
        <v>859.5</v>
      </c>
      <c r="E73" s="12">
        <f>C73*D73</f>
        <v>1679.9787</v>
      </c>
    </row>
    <row r="74" spans="1:5" ht="15">
      <c r="A74" s="2"/>
      <c r="B74" s="4" t="s">
        <v>6</v>
      </c>
      <c r="C74" s="6"/>
      <c r="D74" s="8">
        <v>859.5</v>
      </c>
      <c r="E74" s="12"/>
    </row>
    <row r="75" spans="1:5" ht="15">
      <c r="A75" s="2">
        <v>1.2</v>
      </c>
      <c r="B75" s="4" t="s">
        <v>115</v>
      </c>
      <c r="C75" s="6">
        <f>(C73+C74)*0.202</f>
        <v>0.3948292</v>
      </c>
      <c r="D75" s="8">
        <v>859.5</v>
      </c>
      <c r="E75" s="12">
        <f>C75*D75</f>
        <v>339.3556974</v>
      </c>
    </row>
    <row r="76" spans="1:5" ht="23.25">
      <c r="A76" s="2">
        <v>1.3</v>
      </c>
      <c r="B76" s="4" t="s">
        <v>134</v>
      </c>
      <c r="C76" s="6">
        <v>0.0302</v>
      </c>
      <c r="D76" s="8">
        <v>859.5</v>
      </c>
      <c r="E76" s="12">
        <f>C76*D76</f>
        <v>25.9569</v>
      </c>
    </row>
    <row r="77" spans="1:5" ht="15">
      <c r="A77" s="2">
        <v>1.4</v>
      </c>
      <c r="B77" s="36" t="s">
        <v>7</v>
      </c>
      <c r="C77" s="28"/>
      <c r="D77" s="8">
        <v>859.5</v>
      </c>
      <c r="E77" s="12"/>
    </row>
    <row r="78" spans="1:5" ht="15">
      <c r="A78" s="2">
        <v>1.5</v>
      </c>
      <c r="B78" s="36" t="s">
        <v>8</v>
      </c>
      <c r="C78" s="28">
        <v>0.0821</v>
      </c>
      <c r="D78" s="8">
        <v>859.5</v>
      </c>
      <c r="E78" s="12">
        <f>C78*D78</f>
        <v>70.56495000000001</v>
      </c>
    </row>
    <row r="79" spans="1:5" ht="15">
      <c r="A79" s="2">
        <v>1.6</v>
      </c>
      <c r="B79" s="36" t="s">
        <v>135</v>
      </c>
      <c r="C79" s="28">
        <v>0.0846</v>
      </c>
      <c r="D79" s="8">
        <v>859.5</v>
      </c>
      <c r="E79" s="12">
        <f>C79*D79</f>
        <v>72.71369999999999</v>
      </c>
    </row>
    <row r="80" spans="1:5" ht="15">
      <c r="A80" s="2">
        <v>1.7</v>
      </c>
      <c r="B80" s="36" t="s">
        <v>136</v>
      </c>
      <c r="D80" s="8">
        <v>859.5</v>
      </c>
      <c r="E80" s="12"/>
    </row>
    <row r="81" spans="1:5" ht="15">
      <c r="A81" s="31">
        <v>2</v>
      </c>
      <c r="B81" s="34" t="s">
        <v>9</v>
      </c>
      <c r="C81" s="27">
        <f>SUM(C82:C92)</f>
        <v>1.7519999999999998</v>
      </c>
      <c r="D81" s="8">
        <v>859.5</v>
      </c>
      <c r="E81" s="40">
        <f aca="true" t="shared" si="1" ref="E81:E87">C81*D81</f>
        <v>1505.8439999999998</v>
      </c>
    </row>
    <row r="82" spans="1:5" ht="15">
      <c r="A82" s="30">
        <v>2.1</v>
      </c>
      <c r="B82" s="36" t="s">
        <v>10</v>
      </c>
      <c r="C82" s="28">
        <v>0.7985</v>
      </c>
      <c r="D82" s="8">
        <v>859.5</v>
      </c>
      <c r="E82" s="12">
        <f t="shared" si="1"/>
        <v>686.31075</v>
      </c>
    </row>
    <row r="83" spans="1:5" ht="15">
      <c r="A83" s="30">
        <v>2.2</v>
      </c>
      <c r="B83" s="36" t="s">
        <v>11</v>
      </c>
      <c r="C83" s="28">
        <v>0.3804</v>
      </c>
      <c r="D83" s="8">
        <v>859.5</v>
      </c>
      <c r="E83" s="12">
        <f t="shared" si="1"/>
        <v>326.9538</v>
      </c>
    </row>
    <row r="84" spans="1:5" ht="23.25">
      <c r="A84" s="30">
        <v>2.3</v>
      </c>
      <c r="B84" s="36" t="s">
        <v>38</v>
      </c>
      <c r="C84" s="28">
        <v>0.0226</v>
      </c>
      <c r="D84" s="8">
        <v>859.5</v>
      </c>
      <c r="E84" s="12">
        <f t="shared" si="1"/>
        <v>19.424699999999998</v>
      </c>
    </row>
    <row r="85" spans="1:5" ht="15">
      <c r="A85" s="30">
        <v>2.4</v>
      </c>
      <c r="B85" s="36" t="s">
        <v>13</v>
      </c>
      <c r="C85" s="28">
        <v>0.28</v>
      </c>
      <c r="D85" s="8">
        <v>859.5</v>
      </c>
      <c r="E85" s="12">
        <f t="shared" si="1"/>
        <v>240.66000000000003</v>
      </c>
    </row>
    <row r="86" spans="1:5" ht="15">
      <c r="A86" s="30">
        <v>2.5</v>
      </c>
      <c r="B86" s="36" t="s">
        <v>39</v>
      </c>
      <c r="C86" s="28">
        <v>0.1866</v>
      </c>
      <c r="D86" s="8">
        <v>859.5</v>
      </c>
      <c r="E86" s="12">
        <f t="shared" si="1"/>
        <v>160.3827</v>
      </c>
    </row>
    <row r="87" spans="1:5" ht="23.25">
      <c r="A87" s="30">
        <v>2.6</v>
      </c>
      <c r="B87" s="36" t="s">
        <v>14</v>
      </c>
      <c r="C87" s="28">
        <v>0.009</v>
      </c>
      <c r="D87" s="8">
        <v>859.5</v>
      </c>
      <c r="E87" s="12">
        <f t="shared" si="1"/>
        <v>7.735499999999999</v>
      </c>
    </row>
    <row r="88" spans="1:5" ht="15">
      <c r="A88" s="30">
        <v>2.7</v>
      </c>
      <c r="B88" s="36" t="s">
        <v>15</v>
      </c>
      <c r="C88" s="28">
        <v>0.0366</v>
      </c>
      <c r="D88" s="8">
        <v>859.5</v>
      </c>
      <c r="E88" s="12">
        <f aca="true" t="shared" si="2" ref="E88:E93">C88*D88</f>
        <v>31.4577</v>
      </c>
    </row>
    <row r="89" spans="1:5" ht="15">
      <c r="A89" s="37" t="s">
        <v>154</v>
      </c>
      <c r="B89" s="36" t="s">
        <v>16</v>
      </c>
      <c r="C89" s="28">
        <v>0.0144</v>
      </c>
      <c r="D89" s="8">
        <v>859.5</v>
      </c>
      <c r="E89" s="12">
        <f t="shared" si="2"/>
        <v>12.3768</v>
      </c>
    </row>
    <row r="90" spans="1:5" ht="15">
      <c r="A90" s="30">
        <v>2.9</v>
      </c>
      <c r="B90" s="36" t="s">
        <v>17</v>
      </c>
      <c r="C90" s="28">
        <v>0.0132</v>
      </c>
      <c r="D90" s="8">
        <v>859.5</v>
      </c>
      <c r="E90" s="12">
        <f t="shared" si="2"/>
        <v>11.3454</v>
      </c>
    </row>
    <row r="91" spans="1:5" ht="15">
      <c r="A91" s="89">
        <v>2.1</v>
      </c>
      <c r="B91" s="36" t="s">
        <v>18</v>
      </c>
      <c r="C91" s="28">
        <v>0.0009</v>
      </c>
      <c r="D91" s="8">
        <v>859.5</v>
      </c>
      <c r="E91" s="12">
        <f t="shared" si="2"/>
        <v>0.77355</v>
      </c>
    </row>
    <row r="92" spans="1:5" ht="23.25">
      <c r="A92" s="30">
        <v>2.11</v>
      </c>
      <c r="B92" s="36" t="s">
        <v>138</v>
      </c>
      <c r="C92" s="28">
        <v>0.0098</v>
      </c>
      <c r="D92" s="8">
        <v>859.5</v>
      </c>
      <c r="E92" s="12">
        <f t="shared" si="2"/>
        <v>8.4231</v>
      </c>
    </row>
    <row r="93" spans="1:5" ht="23.25">
      <c r="A93" s="31">
        <v>3</v>
      </c>
      <c r="B93" s="34" t="s">
        <v>19</v>
      </c>
      <c r="C93" s="27">
        <f>SUM(C94:C96)</f>
        <v>0</v>
      </c>
      <c r="D93" s="8">
        <v>859.5</v>
      </c>
      <c r="E93" s="40">
        <f t="shared" si="2"/>
        <v>0</v>
      </c>
    </row>
    <row r="94" spans="1:5" ht="15">
      <c r="A94" s="30">
        <v>3.1</v>
      </c>
      <c r="B94" s="36" t="s">
        <v>20</v>
      </c>
      <c r="C94" s="28"/>
      <c r="D94" s="8">
        <v>859.5</v>
      </c>
      <c r="E94" s="12"/>
    </row>
    <row r="95" spans="1:5" ht="15">
      <c r="A95" s="30">
        <v>3.2</v>
      </c>
      <c r="B95" s="36" t="s">
        <v>21</v>
      </c>
      <c r="C95" s="28"/>
      <c r="D95" s="8">
        <v>859.5</v>
      </c>
      <c r="E95" s="12"/>
    </row>
    <row r="96" spans="1:5" ht="15">
      <c r="A96" s="30">
        <v>3.3</v>
      </c>
      <c r="B96" s="36" t="s">
        <v>22</v>
      </c>
      <c r="C96" s="28"/>
      <c r="D96" s="8">
        <v>859.5</v>
      </c>
      <c r="E96" s="12"/>
    </row>
    <row r="97" spans="1:5" ht="23.25">
      <c r="A97" s="31">
        <v>4</v>
      </c>
      <c r="B97" s="34" t="s">
        <v>23</v>
      </c>
      <c r="C97" s="27">
        <f>SUM(C98:C104)</f>
        <v>2.6776</v>
      </c>
      <c r="D97" s="8">
        <v>859.5</v>
      </c>
      <c r="E97" s="40">
        <f aca="true" t="shared" si="3" ref="E97:E103">C97*D97</f>
        <v>2301.3972</v>
      </c>
    </row>
    <row r="98" spans="1:5" ht="23.25">
      <c r="A98" s="30">
        <v>4.1</v>
      </c>
      <c r="B98" s="36" t="s">
        <v>41</v>
      </c>
      <c r="C98" s="28">
        <v>1.9848</v>
      </c>
      <c r="D98" s="8">
        <v>859.5</v>
      </c>
      <c r="E98" s="12">
        <f t="shared" si="3"/>
        <v>1705.9356</v>
      </c>
    </row>
    <row r="99" spans="1:5" ht="15">
      <c r="A99" s="30">
        <v>4.2</v>
      </c>
      <c r="B99" s="36" t="s">
        <v>115</v>
      </c>
      <c r="C99" s="28">
        <v>0.4009</v>
      </c>
      <c r="D99" s="8">
        <v>859.5</v>
      </c>
      <c r="E99" s="12">
        <f t="shared" si="3"/>
        <v>344.57354999999995</v>
      </c>
    </row>
    <row r="100" spans="1:5" ht="15">
      <c r="A100" s="30">
        <v>4.3</v>
      </c>
      <c r="B100" s="36" t="s">
        <v>24</v>
      </c>
      <c r="C100" s="28">
        <v>0.1705</v>
      </c>
      <c r="D100" s="8">
        <v>859.5</v>
      </c>
      <c r="E100" s="12">
        <f t="shared" si="3"/>
        <v>146.54475000000002</v>
      </c>
    </row>
    <row r="101" spans="1:5" ht="15">
      <c r="A101" s="30">
        <v>4.4</v>
      </c>
      <c r="B101" s="36" t="s">
        <v>139</v>
      </c>
      <c r="C101" s="28">
        <v>0.0383</v>
      </c>
      <c r="D101" s="8">
        <v>859.5</v>
      </c>
      <c r="E101" s="12">
        <f t="shared" si="3"/>
        <v>32.91885</v>
      </c>
    </row>
    <row r="102" spans="1:5" ht="15">
      <c r="A102" s="30">
        <v>4.5</v>
      </c>
      <c r="B102" s="36" t="s">
        <v>25</v>
      </c>
      <c r="C102" s="28">
        <v>0.0012</v>
      </c>
      <c r="D102" s="8">
        <v>859.5</v>
      </c>
      <c r="E102" s="12">
        <f t="shared" si="3"/>
        <v>1.0313999999999999</v>
      </c>
    </row>
    <row r="103" spans="1:5" ht="15">
      <c r="A103" s="30">
        <v>4.6</v>
      </c>
      <c r="B103" s="36" t="s">
        <v>26</v>
      </c>
      <c r="C103" s="28">
        <v>0.0819</v>
      </c>
      <c r="D103" s="8">
        <v>859.5</v>
      </c>
      <c r="E103" s="12">
        <f t="shared" si="3"/>
        <v>70.39305</v>
      </c>
    </row>
    <row r="104" spans="1:5" ht="15">
      <c r="A104" s="30">
        <v>4.7</v>
      </c>
      <c r="B104" s="36" t="s">
        <v>42</v>
      </c>
      <c r="C104" s="28"/>
      <c r="D104" s="8">
        <v>859.5</v>
      </c>
      <c r="E104" s="12"/>
    </row>
    <row r="105" spans="1:5" ht="15">
      <c r="A105" s="31">
        <v>5</v>
      </c>
      <c r="B105" s="34" t="s">
        <v>27</v>
      </c>
      <c r="C105" s="27">
        <f>SUM(C106:C109)</f>
        <v>1.0439388</v>
      </c>
      <c r="D105" s="8">
        <v>859.5</v>
      </c>
      <c r="E105" s="40">
        <f aca="true" t="shared" si="4" ref="E105:E110">C105*D105</f>
        <v>897.2653986</v>
      </c>
    </row>
    <row r="106" spans="1:5" ht="23.25">
      <c r="A106" s="30">
        <v>5.1</v>
      </c>
      <c r="B106" s="36" t="s">
        <v>43</v>
      </c>
      <c r="C106" s="28">
        <v>0.5794</v>
      </c>
      <c r="D106" s="8">
        <v>859.5</v>
      </c>
      <c r="E106" s="12">
        <f t="shared" si="4"/>
        <v>497.9943</v>
      </c>
    </row>
    <row r="107" spans="1:5" ht="15">
      <c r="A107" s="30">
        <v>5.2</v>
      </c>
      <c r="B107" s="36" t="s">
        <v>115</v>
      </c>
      <c r="C107" s="28">
        <f>C106*0.202</f>
        <v>0.11703880000000001</v>
      </c>
      <c r="D107" s="8">
        <v>859.5</v>
      </c>
      <c r="E107" s="12">
        <f t="shared" si="4"/>
        <v>100.5948486</v>
      </c>
    </row>
    <row r="108" spans="1:5" ht="15">
      <c r="A108" s="30">
        <v>5.3</v>
      </c>
      <c r="B108" s="36" t="s">
        <v>28</v>
      </c>
      <c r="C108" s="28">
        <v>0.0618</v>
      </c>
      <c r="D108" s="8">
        <v>859.5</v>
      </c>
      <c r="E108" s="12">
        <f t="shared" si="4"/>
        <v>53.1171</v>
      </c>
    </row>
    <row r="109" spans="1:5" ht="15">
      <c r="A109" s="30">
        <v>5.4</v>
      </c>
      <c r="B109" s="36" t="s">
        <v>29</v>
      </c>
      <c r="C109" s="28">
        <v>0.2857</v>
      </c>
      <c r="D109" s="8">
        <v>859.5</v>
      </c>
      <c r="E109" s="12">
        <f t="shared" si="4"/>
        <v>245.55915000000002</v>
      </c>
    </row>
    <row r="110" spans="1:5" ht="15">
      <c r="A110" s="31">
        <v>6</v>
      </c>
      <c r="B110" s="34" t="s">
        <v>44</v>
      </c>
      <c r="C110" s="27">
        <v>1.1157</v>
      </c>
      <c r="D110" s="8">
        <v>859.5</v>
      </c>
      <c r="E110" s="40">
        <f t="shared" si="4"/>
        <v>958.9441499999999</v>
      </c>
    </row>
    <row r="111" spans="1:5" ht="15">
      <c r="A111" s="35">
        <v>6.1</v>
      </c>
      <c r="B111" s="34" t="s">
        <v>117</v>
      </c>
      <c r="C111" s="27"/>
      <c r="D111" s="8">
        <v>859.5</v>
      </c>
      <c r="E111" s="40"/>
    </row>
    <row r="112" spans="1:5" ht="15">
      <c r="A112" s="31">
        <v>7</v>
      </c>
      <c r="B112" s="34" t="s">
        <v>30</v>
      </c>
      <c r="C112" s="27">
        <v>0.009</v>
      </c>
      <c r="D112" s="8">
        <v>859.5</v>
      </c>
      <c r="E112" s="40">
        <f>C112*D112</f>
        <v>7.735499999999999</v>
      </c>
    </row>
    <row r="113" spans="1:5" ht="15">
      <c r="A113" s="31">
        <v>8</v>
      </c>
      <c r="B113" s="34" t="s">
        <v>31</v>
      </c>
      <c r="C113" s="29">
        <f>C112+C110+C105+C97+C93+C81+C70</f>
        <v>9.144568</v>
      </c>
      <c r="D113" s="8">
        <v>859.5</v>
      </c>
      <c r="E113" s="40">
        <f>E70+E81+E93+E97+E105+E110+E112</f>
        <v>7859.756196</v>
      </c>
    </row>
    <row r="114" spans="1:5" ht="15">
      <c r="A114" s="38">
        <v>9</v>
      </c>
      <c r="B114" s="36" t="s">
        <v>32</v>
      </c>
      <c r="C114" s="28"/>
      <c r="D114" s="8">
        <v>859.5</v>
      </c>
      <c r="E114" s="12"/>
    </row>
    <row r="115" spans="1:5" ht="15">
      <c r="A115" s="38">
        <v>10</v>
      </c>
      <c r="B115" s="36" t="s">
        <v>45</v>
      </c>
      <c r="C115" s="28">
        <v>0.1254</v>
      </c>
      <c r="D115" s="8">
        <v>859.5</v>
      </c>
      <c r="E115" s="12">
        <f>C115*D115+0.03</f>
        <v>107.81130000000002</v>
      </c>
    </row>
    <row r="116" spans="1:5" ht="15">
      <c r="A116" s="31">
        <v>11</v>
      </c>
      <c r="B116" s="54" t="s">
        <v>33</v>
      </c>
      <c r="C116" s="27">
        <f>C113+C114+C115</f>
        <v>9.269968</v>
      </c>
      <c r="D116" s="8">
        <v>859.5</v>
      </c>
      <c r="E116" s="40">
        <f>E113+E114+E115</f>
        <v>7967.567496000001</v>
      </c>
    </row>
    <row r="117" ht="15">
      <c r="C117" s="58"/>
    </row>
    <row r="118" ht="15">
      <c r="C118" s="59">
        <v>9.27</v>
      </c>
    </row>
    <row r="121" spans="2:5" ht="15">
      <c r="B121" t="s">
        <v>160</v>
      </c>
      <c r="E121" s="110" t="s">
        <v>161</v>
      </c>
    </row>
  </sheetData>
  <sheetProtection/>
  <mergeCells count="13">
    <mergeCell ref="A62:E62"/>
    <mergeCell ref="C69:E69"/>
    <mergeCell ref="A64:E64"/>
    <mergeCell ref="A66:B66"/>
    <mergeCell ref="A67:B67"/>
    <mergeCell ref="A68:B68"/>
    <mergeCell ref="A8:B8"/>
    <mergeCell ref="A9:B9"/>
    <mergeCell ref="C10:E10"/>
    <mergeCell ref="A1:E1"/>
    <mergeCell ref="A3:E3"/>
    <mergeCell ref="A5:E5"/>
    <mergeCell ref="A7:B7"/>
  </mergeCells>
  <hyperlinks>
    <hyperlink ref="A3:E3" location="ГЛАВНАЯ!A1" display="Вернуться на главную страницу к списку домов"/>
  </hyperlink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120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39.7109375" style="0" customWidth="1"/>
    <col min="3" max="3" width="20.57421875" style="0" hidden="1" customWidth="1"/>
    <col min="4" max="4" width="15.140625" style="0" hidden="1" customWidth="1"/>
    <col min="5" max="5" width="34.7109375" style="0" customWidth="1"/>
  </cols>
  <sheetData>
    <row r="1" spans="1:5" ht="38.25" customHeight="1" thickBot="1">
      <c r="A1" s="122" t="s">
        <v>140</v>
      </c>
      <c r="B1" s="123"/>
      <c r="C1" s="123"/>
      <c r="D1" s="123"/>
      <c r="E1" s="123"/>
    </row>
    <row r="3" spans="1:5" ht="15">
      <c r="A3" s="126" t="s">
        <v>86</v>
      </c>
      <c r="B3" s="126"/>
      <c r="C3" s="126"/>
      <c r="D3" s="126"/>
      <c r="E3" s="126"/>
    </row>
    <row r="5" spans="1:5" ht="15">
      <c r="A5" s="124" t="s">
        <v>107</v>
      </c>
      <c r="B5" s="124"/>
      <c r="C5" s="124"/>
      <c r="D5" s="124"/>
      <c r="E5" s="124"/>
    </row>
    <row r="7" spans="1:5" ht="15">
      <c r="A7" s="119" t="s">
        <v>1</v>
      </c>
      <c r="B7" s="119"/>
      <c r="C7" s="7"/>
      <c r="D7" s="7"/>
      <c r="E7" s="8">
        <v>3228</v>
      </c>
    </row>
    <row r="8" spans="1:5" ht="15">
      <c r="A8" s="119" t="s">
        <v>2</v>
      </c>
      <c r="B8" s="119"/>
      <c r="C8" s="7"/>
      <c r="D8" s="7"/>
      <c r="E8" s="8">
        <v>11.27</v>
      </c>
    </row>
    <row r="9" spans="1:5" ht="15">
      <c r="A9" s="127" t="s">
        <v>147</v>
      </c>
      <c r="B9" s="128"/>
      <c r="C9" s="7"/>
      <c r="D9" s="7"/>
      <c r="E9" s="13">
        <f>E7*E8</f>
        <v>36379.56</v>
      </c>
    </row>
    <row r="10" spans="1:5" ht="35.25" customHeight="1">
      <c r="A10" s="9" t="s">
        <v>35</v>
      </c>
      <c r="B10" s="10" t="s">
        <v>3</v>
      </c>
      <c r="C10" s="121" t="s">
        <v>34</v>
      </c>
      <c r="D10" s="121"/>
      <c r="E10" s="121"/>
    </row>
    <row r="11" spans="1:5" ht="23.25">
      <c r="A11" s="33">
        <v>1</v>
      </c>
      <c r="B11" s="34" t="s">
        <v>36</v>
      </c>
      <c r="C11" s="27">
        <f>SUM(C14:C21)</f>
        <v>2.3216834</v>
      </c>
      <c r="D11" s="7">
        <v>3228</v>
      </c>
      <c r="E11" s="40">
        <f>C11*D11</f>
        <v>7494.3940152</v>
      </c>
    </row>
    <row r="12" spans="1:5" ht="15">
      <c r="A12" s="45"/>
      <c r="B12" s="46" t="s">
        <v>4</v>
      </c>
      <c r="C12" s="47"/>
      <c r="D12" s="7">
        <v>3228</v>
      </c>
      <c r="E12" s="12"/>
    </row>
    <row r="13" spans="1:5" ht="15">
      <c r="A13" s="3">
        <v>1.1</v>
      </c>
      <c r="B13" s="4" t="s">
        <v>37</v>
      </c>
      <c r="C13" s="5">
        <f>C14+C15</f>
        <v>1.6717</v>
      </c>
      <c r="D13" s="7">
        <v>3228</v>
      </c>
      <c r="E13" s="12">
        <f aca="true" t="shared" si="0" ref="E13:E56">C13*D13</f>
        <v>5396.2476</v>
      </c>
    </row>
    <row r="14" spans="1:5" ht="15">
      <c r="A14" s="2"/>
      <c r="B14" s="4" t="s">
        <v>5</v>
      </c>
      <c r="C14" s="6">
        <v>1.6717</v>
      </c>
      <c r="D14" s="7">
        <v>3228</v>
      </c>
      <c r="E14" s="12">
        <f t="shared" si="0"/>
        <v>5396.2476</v>
      </c>
    </row>
    <row r="15" spans="1:5" ht="15">
      <c r="A15" s="2"/>
      <c r="B15" s="4" t="s">
        <v>6</v>
      </c>
      <c r="C15" s="6"/>
      <c r="D15" s="7">
        <v>3228</v>
      </c>
      <c r="E15" s="12"/>
    </row>
    <row r="16" spans="1:5" ht="15">
      <c r="A16" s="2">
        <v>1.2</v>
      </c>
      <c r="B16" s="4" t="s">
        <v>115</v>
      </c>
      <c r="C16" s="6">
        <f>(C14+C15)*0.202</f>
        <v>0.3376834</v>
      </c>
      <c r="D16" s="7">
        <v>3228</v>
      </c>
      <c r="E16" s="12">
        <f t="shared" si="0"/>
        <v>1090.0420152000002</v>
      </c>
    </row>
    <row r="17" spans="1:5" ht="23.25">
      <c r="A17" s="2">
        <v>1.3</v>
      </c>
      <c r="B17" s="4" t="s">
        <v>134</v>
      </c>
      <c r="C17" s="6">
        <v>0.0143</v>
      </c>
      <c r="D17" s="7">
        <v>3228</v>
      </c>
      <c r="E17" s="12">
        <f t="shared" si="0"/>
        <v>46.1604</v>
      </c>
    </row>
    <row r="18" spans="1:5" ht="15">
      <c r="A18" s="2">
        <v>1.4</v>
      </c>
      <c r="B18" s="36" t="s">
        <v>7</v>
      </c>
      <c r="C18" s="28"/>
      <c r="D18" s="7">
        <v>3228</v>
      </c>
      <c r="E18" s="12"/>
    </row>
    <row r="19" spans="1:5" ht="15">
      <c r="A19" s="2">
        <v>1.5</v>
      </c>
      <c r="B19" s="36" t="s">
        <v>8</v>
      </c>
      <c r="C19" s="28">
        <v>0.0816</v>
      </c>
      <c r="D19" s="7">
        <v>3228</v>
      </c>
      <c r="E19" s="12">
        <f t="shared" si="0"/>
        <v>263.4048</v>
      </c>
    </row>
    <row r="20" spans="1:5" ht="15">
      <c r="A20" s="2">
        <v>1.6</v>
      </c>
      <c r="B20" s="36" t="s">
        <v>135</v>
      </c>
      <c r="C20" s="28">
        <v>0.1164</v>
      </c>
      <c r="D20" s="7">
        <v>3228</v>
      </c>
      <c r="E20" s="12">
        <f t="shared" si="0"/>
        <v>375.73920000000004</v>
      </c>
    </row>
    <row r="21" spans="1:5" ht="15">
      <c r="A21" s="2">
        <v>1.7</v>
      </c>
      <c r="B21" s="36" t="s">
        <v>136</v>
      </c>
      <c r="C21" s="48">
        <v>0.1</v>
      </c>
      <c r="D21" s="7">
        <v>3228</v>
      </c>
      <c r="E21" s="12">
        <f t="shared" si="0"/>
        <v>322.8</v>
      </c>
    </row>
    <row r="22" spans="1:5" ht="15">
      <c r="A22" s="31">
        <v>2</v>
      </c>
      <c r="B22" s="34" t="s">
        <v>9</v>
      </c>
      <c r="C22" s="27">
        <f>SUM(C23:C34)</f>
        <v>2.0415</v>
      </c>
      <c r="D22" s="7">
        <v>3228</v>
      </c>
      <c r="E22" s="40">
        <f t="shared" si="0"/>
        <v>6589.962</v>
      </c>
    </row>
    <row r="23" spans="1:5" ht="15">
      <c r="A23" s="30">
        <v>2.1</v>
      </c>
      <c r="B23" s="36" t="s">
        <v>10</v>
      </c>
      <c r="C23" s="28">
        <v>0.6191</v>
      </c>
      <c r="D23" s="7">
        <v>3228</v>
      </c>
      <c r="E23" s="12">
        <f t="shared" si="0"/>
        <v>1998.4548</v>
      </c>
    </row>
    <row r="24" spans="1:5" ht="15">
      <c r="A24" s="30">
        <v>2.2</v>
      </c>
      <c r="B24" s="36" t="s">
        <v>11</v>
      </c>
      <c r="C24" s="28">
        <v>0.2333</v>
      </c>
      <c r="D24" s="7">
        <v>3228</v>
      </c>
      <c r="E24" s="12">
        <f t="shared" si="0"/>
        <v>753.0924</v>
      </c>
    </row>
    <row r="25" spans="1:5" ht="23.25">
      <c r="A25" s="30">
        <v>2.3</v>
      </c>
      <c r="B25" s="36" t="s">
        <v>12</v>
      </c>
      <c r="C25" s="28">
        <v>0.6167</v>
      </c>
      <c r="D25" s="7">
        <v>3228</v>
      </c>
      <c r="E25" s="12">
        <f t="shared" si="0"/>
        <v>1990.7076000000002</v>
      </c>
    </row>
    <row r="26" spans="1:5" ht="23.25">
      <c r="A26" s="30">
        <v>2.4</v>
      </c>
      <c r="B26" s="36" t="s">
        <v>38</v>
      </c>
      <c r="C26" s="28">
        <v>0.0334</v>
      </c>
      <c r="D26" s="7">
        <v>3228</v>
      </c>
      <c r="E26" s="12">
        <f t="shared" si="0"/>
        <v>107.81519999999999</v>
      </c>
    </row>
    <row r="27" spans="1:5" ht="15">
      <c r="A27" s="30">
        <v>2.5</v>
      </c>
      <c r="B27" s="36" t="s">
        <v>13</v>
      </c>
      <c r="C27" s="28">
        <v>0.2607</v>
      </c>
      <c r="D27" s="7">
        <v>3228</v>
      </c>
      <c r="E27" s="12">
        <f t="shared" si="0"/>
        <v>841.5396</v>
      </c>
    </row>
    <row r="28" spans="1:5" ht="15">
      <c r="A28" s="30">
        <v>2.6</v>
      </c>
      <c r="B28" s="36" t="s">
        <v>39</v>
      </c>
      <c r="C28" s="28">
        <v>0.0834</v>
      </c>
      <c r="D28" s="7">
        <v>3228</v>
      </c>
      <c r="E28" s="12">
        <f t="shared" si="0"/>
        <v>269.2152</v>
      </c>
    </row>
    <row r="29" spans="1:5" ht="23.25">
      <c r="A29" s="30">
        <v>2.7</v>
      </c>
      <c r="B29" s="36" t="s">
        <v>14</v>
      </c>
      <c r="C29" s="28">
        <v>0.0092</v>
      </c>
      <c r="D29" s="7">
        <v>3228</v>
      </c>
      <c r="E29" s="12">
        <f t="shared" si="0"/>
        <v>29.697599999999998</v>
      </c>
    </row>
    <row r="30" spans="1:5" ht="15">
      <c r="A30" s="30">
        <v>2.8</v>
      </c>
      <c r="B30" s="36" t="s">
        <v>15</v>
      </c>
      <c r="C30" s="28">
        <v>0.0483</v>
      </c>
      <c r="D30" s="7">
        <v>3228</v>
      </c>
      <c r="E30" s="12">
        <f t="shared" si="0"/>
        <v>155.91240000000002</v>
      </c>
    </row>
    <row r="31" spans="1:5" ht="15">
      <c r="A31" s="37" t="s">
        <v>150</v>
      </c>
      <c r="B31" s="36" t="s">
        <v>16</v>
      </c>
      <c r="C31" s="28">
        <v>0.0144</v>
      </c>
      <c r="D31" s="7">
        <v>3228</v>
      </c>
      <c r="E31" s="12">
        <f t="shared" si="0"/>
        <v>46.4832</v>
      </c>
    </row>
    <row r="32" spans="1:5" ht="23.25">
      <c r="A32" s="89">
        <v>2.1</v>
      </c>
      <c r="B32" s="36" t="s">
        <v>17</v>
      </c>
      <c r="C32" s="28">
        <v>0.0542</v>
      </c>
      <c r="D32" s="7">
        <v>3228</v>
      </c>
      <c r="E32" s="12">
        <f t="shared" si="0"/>
        <v>174.95759999999999</v>
      </c>
    </row>
    <row r="33" spans="1:5" ht="15">
      <c r="A33" s="30">
        <v>2.11</v>
      </c>
      <c r="B33" s="36" t="s">
        <v>18</v>
      </c>
      <c r="C33" s="28">
        <v>0.049</v>
      </c>
      <c r="D33" s="7">
        <v>3228</v>
      </c>
      <c r="E33" s="12">
        <f t="shared" si="0"/>
        <v>158.172</v>
      </c>
    </row>
    <row r="34" spans="1:5" ht="23.25">
      <c r="A34" s="30">
        <v>2.12</v>
      </c>
      <c r="B34" s="36" t="s">
        <v>138</v>
      </c>
      <c r="C34" s="28">
        <v>0.0198</v>
      </c>
      <c r="D34" s="7">
        <v>3228</v>
      </c>
      <c r="E34" s="12">
        <f t="shared" si="0"/>
        <v>63.91440000000001</v>
      </c>
    </row>
    <row r="35" spans="1:5" ht="23.25">
      <c r="A35" s="31">
        <v>3</v>
      </c>
      <c r="B35" s="34" t="s">
        <v>19</v>
      </c>
      <c r="C35" s="27">
        <f>SUM(C36:C38)</f>
        <v>0</v>
      </c>
      <c r="D35" s="7">
        <v>3228</v>
      </c>
      <c r="E35" s="40">
        <f t="shared" si="0"/>
        <v>0</v>
      </c>
    </row>
    <row r="36" spans="1:5" ht="15">
      <c r="A36" s="30">
        <v>3.1</v>
      </c>
      <c r="B36" s="36" t="s">
        <v>20</v>
      </c>
      <c r="C36" s="28"/>
      <c r="D36" s="7">
        <v>3228</v>
      </c>
      <c r="E36" s="12"/>
    </row>
    <row r="37" spans="1:5" ht="15">
      <c r="A37" s="30">
        <v>3.2</v>
      </c>
      <c r="B37" s="36" t="s">
        <v>21</v>
      </c>
      <c r="C37" s="28"/>
      <c r="D37" s="7">
        <v>3228</v>
      </c>
      <c r="E37" s="12"/>
    </row>
    <row r="38" spans="1:5" ht="15">
      <c r="A38" s="30">
        <v>3.3</v>
      </c>
      <c r="B38" s="36" t="s">
        <v>22</v>
      </c>
      <c r="C38" s="28"/>
      <c r="D38" s="7">
        <v>3228</v>
      </c>
      <c r="E38" s="12"/>
    </row>
    <row r="39" spans="1:5" ht="23.25">
      <c r="A39" s="31">
        <v>4</v>
      </c>
      <c r="B39" s="34" t="s">
        <v>23</v>
      </c>
      <c r="C39" s="27">
        <f>SUM(C40:C46)</f>
        <v>2.9610388000000003</v>
      </c>
      <c r="D39" s="7">
        <v>3228</v>
      </c>
      <c r="E39" s="40">
        <f t="shared" si="0"/>
        <v>9558.233246400001</v>
      </c>
    </row>
    <row r="40" spans="1:5" ht="23.25">
      <c r="A40" s="30">
        <v>4.1</v>
      </c>
      <c r="B40" s="36" t="s">
        <v>41</v>
      </c>
      <c r="C40" s="28">
        <v>1.8294</v>
      </c>
      <c r="D40" s="7">
        <v>3228</v>
      </c>
      <c r="E40" s="12">
        <f t="shared" si="0"/>
        <v>5905.303199999999</v>
      </c>
    </row>
    <row r="41" spans="1:5" ht="15">
      <c r="A41" s="30">
        <v>4.2</v>
      </c>
      <c r="B41" s="36" t="s">
        <v>115</v>
      </c>
      <c r="C41" s="28">
        <f>C40*0.202</f>
        <v>0.3695388</v>
      </c>
      <c r="D41" s="7">
        <v>3228</v>
      </c>
      <c r="E41" s="12">
        <f t="shared" si="0"/>
        <v>1192.8712464</v>
      </c>
    </row>
    <row r="42" spans="1:5" ht="15">
      <c r="A42" s="30">
        <v>4.3</v>
      </c>
      <c r="B42" s="36" t="s">
        <v>24</v>
      </c>
      <c r="C42" s="28">
        <v>0.3973</v>
      </c>
      <c r="D42" s="7">
        <v>3228</v>
      </c>
      <c r="E42" s="12">
        <f t="shared" si="0"/>
        <v>1282.4844</v>
      </c>
    </row>
    <row r="43" spans="1:5" ht="15">
      <c r="A43" s="30">
        <v>4.4</v>
      </c>
      <c r="B43" s="36" t="s">
        <v>139</v>
      </c>
      <c r="C43" s="28">
        <v>0.0157</v>
      </c>
      <c r="D43" s="7">
        <v>3228</v>
      </c>
      <c r="E43" s="12">
        <f t="shared" si="0"/>
        <v>50.67959999999999</v>
      </c>
    </row>
    <row r="44" spans="1:5" ht="15">
      <c r="A44" s="30">
        <v>4.5</v>
      </c>
      <c r="B44" s="36" t="s">
        <v>25</v>
      </c>
      <c r="C44" s="28">
        <v>0.0036000000000000003</v>
      </c>
      <c r="D44" s="7">
        <v>3228</v>
      </c>
      <c r="E44" s="12">
        <f t="shared" si="0"/>
        <v>11.620800000000001</v>
      </c>
    </row>
    <row r="45" spans="1:5" ht="15">
      <c r="A45" s="30">
        <v>4.6</v>
      </c>
      <c r="B45" s="36" t="s">
        <v>26</v>
      </c>
      <c r="C45" s="28">
        <v>0.083</v>
      </c>
      <c r="D45" s="7">
        <v>3228</v>
      </c>
      <c r="E45" s="12">
        <f t="shared" si="0"/>
        <v>267.92400000000004</v>
      </c>
    </row>
    <row r="46" spans="1:5" ht="15">
      <c r="A46" s="30">
        <v>4.7</v>
      </c>
      <c r="B46" s="36" t="s">
        <v>42</v>
      </c>
      <c r="C46" s="28">
        <v>0.2625</v>
      </c>
      <c r="D46" s="7">
        <v>3228</v>
      </c>
      <c r="E46" s="12">
        <f t="shared" si="0"/>
        <v>847.35</v>
      </c>
    </row>
    <row r="47" spans="1:5" ht="15">
      <c r="A47" s="31">
        <v>5</v>
      </c>
      <c r="B47" s="34" t="s">
        <v>27</v>
      </c>
      <c r="C47" s="27">
        <f>SUM(C48:C51)</f>
        <v>1.1244524</v>
      </c>
      <c r="D47" s="7">
        <v>3228</v>
      </c>
      <c r="E47" s="40">
        <f t="shared" si="0"/>
        <v>3629.7323472000003</v>
      </c>
    </row>
    <row r="48" spans="1:5" ht="23.25">
      <c r="A48" s="30">
        <v>5.1</v>
      </c>
      <c r="B48" s="36" t="s">
        <v>43</v>
      </c>
      <c r="C48" s="28">
        <v>0.5562</v>
      </c>
      <c r="D48" s="7">
        <v>3228</v>
      </c>
      <c r="E48" s="12">
        <f t="shared" si="0"/>
        <v>1795.4136</v>
      </c>
    </row>
    <row r="49" spans="1:5" ht="15">
      <c r="A49" s="30">
        <v>5.2</v>
      </c>
      <c r="B49" s="36" t="s">
        <v>115</v>
      </c>
      <c r="C49" s="28">
        <f>C48*0.202</f>
        <v>0.11235240000000002</v>
      </c>
      <c r="D49" s="7">
        <v>3228</v>
      </c>
      <c r="E49" s="12">
        <f t="shared" si="0"/>
        <v>362.6735472000001</v>
      </c>
    </row>
    <row r="50" spans="1:5" ht="23.25">
      <c r="A50" s="30">
        <v>5.3</v>
      </c>
      <c r="B50" s="36" t="s">
        <v>28</v>
      </c>
      <c r="C50" s="28">
        <v>0.1815</v>
      </c>
      <c r="D50" s="7">
        <v>3228</v>
      </c>
      <c r="E50" s="12">
        <f t="shared" si="0"/>
        <v>585.882</v>
      </c>
    </row>
    <row r="51" spans="1:5" ht="15">
      <c r="A51" s="30">
        <v>5.4</v>
      </c>
      <c r="B51" s="36" t="s">
        <v>29</v>
      </c>
      <c r="C51" s="28">
        <v>0.2744</v>
      </c>
      <c r="D51" s="7">
        <v>3228</v>
      </c>
      <c r="E51" s="12">
        <f t="shared" si="0"/>
        <v>885.7631999999999</v>
      </c>
    </row>
    <row r="52" spans="1:5" ht="15">
      <c r="A52" s="31">
        <v>6</v>
      </c>
      <c r="B52" s="34" t="s">
        <v>44</v>
      </c>
      <c r="C52" s="27">
        <f>C60*18.5%</f>
        <v>2.08495</v>
      </c>
      <c r="D52" s="7">
        <v>3228</v>
      </c>
      <c r="E52" s="40">
        <f t="shared" si="0"/>
        <v>6730.2186</v>
      </c>
    </row>
    <row r="53" spans="1:5" ht="15">
      <c r="A53" s="35">
        <v>6.1</v>
      </c>
      <c r="B53" s="34" t="s">
        <v>117</v>
      </c>
      <c r="C53" s="27">
        <f>C60*9.85%</f>
        <v>1.1100949999999998</v>
      </c>
      <c r="D53" s="7">
        <v>3228</v>
      </c>
      <c r="E53" s="40">
        <f t="shared" si="0"/>
        <v>3583.3866599999997</v>
      </c>
    </row>
    <row r="54" spans="1:5" ht="15">
      <c r="A54" s="31">
        <v>7</v>
      </c>
      <c r="B54" s="34" t="s">
        <v>30</v>
      </c>
      <c r="C54" s="27">
        <v>0.009</v>
      </c>
      <c r="D54" s="7">
        <v>3228</v>
      </c>
      <c r="E54" s="40">
        <f t="shared" si="0"/>
        <v>29.051999999999996</v>
      </c>
    </row>
    <row r="55" spans="1:5" ht="15">
      <c r="A55" s="31">
        <v>8</v>
      </c>
      <c r="B55" s="34" t="s">
        <v>31</v>
      </c>
      <c r="C55" s="29">
        <f>C54+C52+C47+C39+C35+C22+C11</f>
        <v>10.5426246</v>
      </c>
      <c r="D55" s="7">
        <v>3228</v>
      </c>
      <c r="E55" s="40">
        <f>E11+E22+E35+E39+E47+E52+E54</f>
        <v>34031.5922088</v>
      </c>
    </row>
    <row r="56" spans="1:5" ht="15">
      <c r="A56" s="38">
        <v>9</v>
      </c>
      <c r="B56" s="36" t="s">
        <v>32</v>
      </c>
      <c r="C56" s="28">
        <v>0.6326</v>
      </c>
      <c r="D56" s="7">
        <v>3228</v>
      </c>
      <c r="E56" s="12">
        <f t="shared" si="0"/>
        <v>2042.0328000000002</v>
      </c>
    </row>
    <row r="57" spans="1:5" ht="15">
      <c r="A57" s="38">
        <v>10</v>
      </c>
      <c r="B57" s="36" t="s">
        <v>45</v>
      </c>
      <c r="C57" s="28">
        <v>0.0948</v>
      </c>
      <c r="D57" s="7">
        <v>3228</v>
      </c>
      <c r="E57" s="12">
        <f>C57*D57-0.08</f>
        <v>305.9344</v>
      </c>
    </row>
    <row r="58" spans="1:5" ht="15">
      <c r="A58" s="31">
        <v>11</v>
      </c>
      <c r="B58" s="54" t="s">
        <v>33</v>
      </c>
      <c r="C58" s="27">
        <f>C55+C56+C57</f>
        <v>11.2700246</v>
      </c>
      <c r="D58" s="7">
        <v>3228</v>
      </c>
      <c r="E58" s="40">
        <f>E55+E56+E57</f>
        <v>36379.5594088</v>
      </c>
    </row>
    <row r="59" ht="15">
      <c r="C59" s="58"/>
    </row>
    <row r="60" ht="15">
      <c r="C60" s="59">
        <v>11.27</v>
      </c>
    </row>
    <row r="61" spans="1:5" ht="33.75" customHeight="1" thickBot="1">
      <c r="A61" s="122" t="s">
        <v>140</v>
      </c>
      <c r="B61" s="123"/>
      <c r="C61" s="123"/>
      <c r="D61" s="123"/>
      <c r="E61" s="123"/>
    </row>
    <row r="63" spans="1:5" ht="15">
      <c r="A63" s="124" t="s">
        <v>107</v>
      </c>
      <c r="B63" s="124"/>
      <c r="C63" s="124"/>
      <c r="D63" s="124"/>
      <c r="E63" s="124"/>
    </row>
    <row r="65" spans="1:5" ht="15">
      <c r="A65" s="119" t="s">
        <v>1</v>
      </c>
      <c r="B65" s="119"/>
      <c r="C65" s="7"/>
      <c r="D65" s="7"/>
      <c r="E65" s="8">
        <v>3228</v>
      </c>
    </row>
    <row r="66" spans="1:5" ht="15">
      <c r="A66" s="119" t="s">
        <v>2</v>
      </c>
      <c r="B66" s="119"/>
      <c r="C66" s="7"/>
      <c r="D66" s="7"/>
      <c r="E66" s="8">
        <v>11.27</v>
      </c>
    </row>
    <row r="67" spans="1:5" ht="15">
      <c r="A67" s="127" t="s">
        <v>151</v>
      </c>
      <c r="B67" s="128"/>
      <c r="C67" s="7"/>
      <c r="D67" s="7"/>
      <c r="E67" s="13">
        <f>E65*E66</f>
        <v>36379.56</v>
      </c>
    </row>
    <row r="68" spans="1:5" ht="36" customHeight="1">
      <c r="A68" s="9" t="s">
        <v>35</v>
      </c>
      <c r="B68" s="10" t="s">
        <v>3</v>
      </c>
      <c r="C68" s="121" t="s">
        <v>34</v>
      </c>
      <c r="D68" s="121"/>
      <c r="E68" s="121"/>
    </row>
    <row r="69" spans="1:5" ht="23.25">
      <c r="A69" s="33">
        <v>1</v>
      </c>
      <c r="B69" s="34" t="s">
        <v>36</v>
      </c>
      <c r="C69" s="27">
        <f>C72+C74+C75+C77+C78+C79</f>
        <v>2.8056694</v>
      </c>
      <c r="D69" s="7">
        <v>3228</v>
      </c>
      <c r="E69" s="40">
        <f>C69*D69</f>
        <v>9056.7008232</v>
      </c>
    </row>
    <row r="70" spans="1:5" ht="15">
      <c r="A70" s="45"/>
      <c r="B70" s="46" t="s">
        <v>4</v>
      </c>
      <c r="C70" s="47"/>
      <c r="D70" s="7">
        <v>3228</v>
      </c>
      <c r="E70" s="12"/>
    </row>
    <row r="71" spans="1:5" ht="15">
      <c r="A71" s="3">
        <v>1.1</v>
      </c>
      <c r="B71" s="4" t="s">
        <v>37</v>
      </c>
      <c r="C71" s="5">
        <f>C72+C73</f>
        <v>2.0647</v>
      </c>
      <c r="D71" s="7">
        <v>3228</v>
      </c>
      <c r="E71" s="12">
        <f>C71*D71</f>
        <v>6664.851600000001</v>
      </c>
    </row>
    <row r="72" spans="1:5" ht="15">
      <c r="A72" s="2"/>
      <c r="B72" s="4" t="s">
        <v>5</v>
      </c>
      <c r="C72" s="6">
        <v>2.0647</v>
      </c>
      <c r="D72" s="7">
        <v>3228</v>
      </c>
      <c r="E72" s="12">
        <f>C72*D72</f>
        <v>6664.851600000001</v>
      </c>
    </row>
    <row r="73" spans="1:5" ht="15">
      <c r="A73" s="2"/>
      <c r="B73" s="4" t="s">
        <v>6</v>
      </c>
      <c r="C73" s="6"/>
      <c r="D73" s="7">
        <v>3228</v>
      </c>
      <c r="E73" s="12"/>
    </row>
    <row r="74" spans="1:5" ht="15">
      <c r="A74" s="2">
        <v>1.2</v>
      </c>
      <c r="B74" s="4" t="s">
        <v>115</v>
      </c>
      <c r="C74" s="6">
        <f>(C72+C73)*0.202</f>
        <v>0.4170694000000001</v>
      </c>
      <c r="D74" s="7">
        <v>3228</v>
      </c>
      <c r="E74" s="12">
        <f>C74*D74</f>
        <v>1346.3000232000004</v>
      </c>
    </row>
    <row r="75" spans="1:5" ht="23.25">
      <c r="A75" s="2">
        <v>1.3</v>
      </c>
      <c r="B75" s="4" t="s">
        <v>134</v>
      </c>
      <c r="C75" s="6">
        <v>0.0302</v>
      </c>
      <c r="D75" s="7">
        <v>3228</v>
      </c>
      <c r="E75" s="12">
        <f>C75*D75</f>
        <v>97.4856</v>
      </c>
    </row>
    <row r="76" spans="1:5" ht="15">
      <c r="A76" s="2">
        <v>1.4</v>
      </c>
      <c r="B76" s="36" t="s">
        <v>7</v>
      </c>
      <c r="C76" s="28"/>
      <c r="D76" s="7">
        <v>3228</v>
      </c>
      <c r="E76" s="12"/>
    </row>
    <row r="77" spans="1:5" ht="15">
      <c r="A77" s="2">
        <v>1.5</v>
      </c>
      <c r="B77" s="36" t="s">
        <v>8</v>
      </c>
      <c r="C77" s="28">
        <v>0.0821</v>
      </c>
      <c r="D77" s="7">
        <v>3228</v>
      </c>
      <c r="E77" s="12">
        <f aca="true" t="shared" si="1" ref="E77:E92">C77*D77</f>
        <v>265.0188</v>
      </c>
    </row>
    <row r="78" spans="1:5" ht="15">
      <c r="A78" s="2">
        <v>1.6</v>
      </c>
      <c r="B78" s="36" t="s">
        <v>135</v>
      </c>
      <c r="C78" s="28">
        <v>0.1846</v>
      </c>
      <c r="D78" s="7">
        <v>3228</v>
      </c>
      <c r="E78" s="12">
        <f t="shared" si="1"/>
        <v>595.8888</v>
      </c>
    </row>
    <row r="79" spans="1:5" ht="15">
      <c r="A79" s="2">
        <v>1.7</v>
      </c>
      <c r="B79" s="36" t="s">
        <v>136</v>
      </c>
      <c r="C79" s="48">
        <v>0.027</v>
      </c>
      <c r="D79" s="7">
        <v>3228</v>
      </c>
      <c r="E79" s="12">
        <f t="shared" si="1"/>
        <v>87.156</v>
      </c>
    </row>
    <row r="80" spans="1:5" ht="15">
      <c r="A80" s="31">
        <v>2</v>
      </c>
      <c r="B80" s="34" t="s">
        <v>9</v>
      </c>
      <c r="C80" s="27">
        <f>SUM(C81:C91)</f>
        <v>1.762</v>
      </c>
      <c r="D80" s="7">
        <v>3228</v>
      </c>
      <c r="E80" s="40">
        <f t="shared" si="1"/>
        <v>5687.736</v>
      </c>
    </row>
    <row r="81" spans="1:5" ht="15">
      <c r="A81" s="30">
        <v>2.1</v>
      </c>
      <c r="B81" s="36" t="s">
        <v>10</v>
      </c>
      <c r="C81" s="28">
        <v>0.7985</v>
      </c>
      <c r="D81" s="7">
        <v>3228</v>
      </c>
      <c r="E81" s="12">
        <f t="shared" si="1"/>
        <v>2577.558</v>
      </c>
    </row>
    <row r="82" spans="1:5" ht="15">
      <c r="A82" s="30">
        <v>2.2</v>
      </c>
      <c r="B82" s="36" t="s">
        <v>11</v>
      </c>
      <c r="C82" s="28">
        <v>0.3804</v>
      </c>
      <c r="D82" s="7">
        <v>3228</v>
      </c>
      <c r="E82" s="12">
        <f t="shared" si="1"/>
        <v>1227.9312</v>
      </c>
    </row>
    <row r="83" spans="1:5" ht="23.25">
      <c r="A83" s="30">
        <v>2.3</v>
      </c>
      <c r="B83" s="36" t="s">
        <v>38</v>
      </c>
      <c r="C83" s="28">
        <v>0.0213</v>
      </c>
      <c r="D83" s="7">
        <v>3228</v>
      </c>
      <c r="E83" s="12">
        <f t="shared" si="1"/>
        <v>68.7564</v>
      </c>
    </row>
    <row r="84" spans="1:5" ht="15">
      <c r="A84" s="30">
        <v>2.4</v>
      </c>
      <c r="B84" s="36" t="s">
        <v>13</v>
      </c>
      <c r="C84" s="28">
        <v>0.28</v>
      </c>
      <c r="D84" s="7">
        <v>3228</v>
      </c>
      <c r="E84" s="12">
        <f t="shared" si="1"/>
        <v>903.84</v>
      </c>
    </row>
    <row r="85" spans="1:5" ht="15">
      <c r="A85" s="30">
        <v>2.5</v>
      </c>
      <c r="B85" s="36" t="s">
        <v>39</v>
      </c>
      <c r="C85" s="28">
        <v>0.1254</v>
      </c>
      <c r="D85" s="7">
        <v>3228</v>
      </c>
      <c r="E85" s="12">
        <f t="shared" si="1"/>
        <v>404.79120000000006</v>
      </c>
    </row>
    <row r="86" spans="1:5" ht="23.25">
      <c r="A86" s="30">
        <v>2.6</v>
      </c>
      <c r="B86" s="36" t="s">
        <v>14</v>
      </c>
      <c r="C86" s="28">
        <v>0.009</v>
      </c>
      <c r="D86" s="7">
        <v>3228</v>
      </c>
      <c r="E86" s="12">
        <f t="shared" si="1"/>
        <v>29.051999999999996</v>
      </c>
    </row>
    <row r="87" spans="1:5" ht="15">
      <c r="A87" s="30">
        <v>2.7</v>
      </c>
      <c r="B87" s="36" t="s">
        <v>15</v>
      </c>
      <c r="C87" s="28">
        <v>0.038</v>
      </c>
      <c r="D87" s="7">
        <v>3228</v>
      </c>
      <c r="E87" s="12">
        <f t="shared" si="1"/>
        <v>122.664</v>
      </c>
    </row>
    <row r="88" spans="1:5" ht="15">
      <c r="A88" s="37" t="s">
        <v>154</v>
      </c>
      <c r="B88" s="36" t="s">
        <v>16</v>
      </c>
      <c r="C88" s="28">
        <v>0.0144</v>
      </c>
      <c r="D88" s="7">
        <v>3228</v>
      </c>
      <c r="E88" s="12">
        <f t="shared" si="1"/>
        <v>46.4832</v>
      </c>
    </row>
    <row r="89" spans="1:5" ht="23.25">
      <c r="A89" s="89">
        <v>2.9</v>
      </c>
      <c r="B89" s="36" t="s">
        <v>17</v>
      </c>
      <c r="C89" s="28">
        <v>0.0262</v>
      </c>
      <c r="D89" s="7">
        <v>3228</v>
      </c>
      <c r="E89" s="12">
        <f t="shared" si="1"/>
        <v>84.5736</v>
      </c>
    </row>
    <row r="90" spans="1:5" ht="15">
      <c r="A90" s="89">
        <v>2.1</v>
      </c>
      <c r="B90" s="36" t="s">
        <v>18</v>
      </c>
      <c r="C90" s="28">
        <v>0.049</v>
      </c>
      <c r="D90" s="7">
        <v>3228</v>
      </c>
      <c r="E90" s="12">
        <f t="shared" si="1"/>
        <v>158.172</v>
      </c>
    </row>
    <row r="91" spans="1:5" ht="23.25">
      <c r="A91" s="30">
        <v>2.11</v>
      </c>
      <c r="B91" s="36" t="s">
        <v>138</v>
      </c>
      <c r="C91" s="28">
        <v>0.0198</v>
      </c>
      <c r="D91" s="7">
        <v>3228</v>
      </c>
      <c r="E91" s="12">
        <f t="shared" si="1"/>
        <v>63.91440000000001</v>
      </c>
    </row>
    <row r="92" spans="1:5" ht="23.25">
      <c r="A92" s="31">
        <v>3</v>
      </c>
      <c r="B92" s="34" t="s">
        <v>19</v>
      </c>
      <c r="C92" s="27">
        <f>SUM(C93:C95)</f>
        <v>0</v>
      </c>
      <c r="D92" s="7">
        <v>3228</v>
      </c>
      <c r="E92" s="40">
        <f t="shared" si="1"/>
        <v>0</v>
      </c>
    </row>
    <row r="93" spans="1:5" ht="15">
      <c r="A93" s="30">
        <v>3.1</v>
      </c>
      <c r="B93" s="36" t="s">
        <v>20</v>
      </c>
      <c r="C93" s="28"/>
      <c r="D93" s="7">
        <v>3228</v>
      </c>
      <c r="E93" s="12"/>
    </row>
    <row r="94" spans="1:5" ht="15">
      <c r="A94" s="30">
        <v>3.2</v>
      </c>
      <c r="B94" s="36" t="s">
        <v>21</v>
      </c>
      <c r="C94" s="28"/>
      <c r="D94" s="7">
        <v>3228</v>
      </c>
      <c r="E94" s="12"/>
    </row>
    <row r="95" spans="1:5" ht="15">
      <c r="A95" s="30">
        <v>3.3</v>
      </c>
      <c r="B95" s="36" t="s">
        <v>22</v>
      </c>
      <c r="C95" s="28"/>
      <c r="D95" s="7">
        <v>3228</v>
      </c>
      <c r="E95" s="12"/>
    </row>
    <row r="96" spans="1:5" ht="23.25">
      <c r="A96" s="31">
        <v>4</v>
      </c>
      <c r="B96" s="34" t="s">
        <v>23</v>
      </c>
      <c r="C96" s="27">
        <f>SUM(C97:C103)</f>
        <v>3.1740999999999997</v>
      </c>
      <c r="D96" s="7">
        <v>3228</v>
      </c>
      <c r="E96" s="40">
        <f aca="true" t="shared" si="2" ref="E96:E111">C96*D96</f>
        <v>10245.994799999999</v>
      </c>
    </row>
    <row r="97" spans="1:5" ht="23.25">
      <c r="A97" s="30">
        <v>4.1</v>
      </c>
      <c r="B97" s="36" t="s">
        <v>41</v>
      </c>
      <c r="C97" s="28">
        <v>1.9848</v>
      </c>
      <c r="D97" s="7">
        <v>3228</v>
      </c>
      <c r="E97" s="12">
        <f t="shared" si="2"/>
        <v>6406.9344</v>
      </c>
    </row>
    <row r="98" spans="1:5" ht="15">
      <c r="A98" s="30">
        <v>4.2</v>
      </c>
      <c r="B98" s="36" t="s">
        <v>115</v>
      </c>
      <c r="C98" s="28">
        <v>0.4009</v>
      </c>
      <c r="D98" s="7">
        <v>3228</v>
      </c>
      <c r="E98" s="12">
        <f t="shared" si="2"/>
        <v>1294.1052</v>
      </c>
    </row>
    <row r="99" spans="1:5" ht="15">
      <c r="A99" s="30">
        <v>4.3</v>
      </c>
      <c r="B99" s="36" t="s">
        <v>24</v>
      </c>
      <c r="C99" s="28">
        <v>0.3953</v>
      </c>
      <c r="D99" s="7">
        <v>3228</v>
      </c>
      <c r="E99" s="12">
        <f t="shared" si="2"/>
        <v>1276.0284</v>
      </c>
    </row>
    <row r="100" spans="1:5" ht="15">
      <c r="A100" s="30">
        <v>4.4</v>
      </c>
      <c r="B100" s="36" t="s">
        <v>139</v>
      </c>
      <c r="C100" s="28">
        <v>0.0383</v>
      </c>
      <c r="D100" s="7">
        <v>3228</v>
      </c>
      <c r="E100" s="12">
        <f t="shared" si="2"/>
        <v>123.6324</v>
      </c>
    </row>
    <row r="101" spans="1:5" ht="15">
      <c r="A101" s="30">
        <v>4.5</v>
      </c>
      <c r="B101" s="36" t="s">
        <v>25</v>
      </c>
      <c r="C101" s="28">
        <v>0.0012</v>
      </c>
      <c r="D101" s="7">
        <v>3228</v>
      </c>
      <c r="E101" s="12">
        <f t="shared" si="2"/>
        <v>3.8735999999999997</v>
      </c>
    </row>
    <row r="102" spans="1:5" ht="15">
      <c r="A102" s="30">
        <v>4.6</v>
      </c>
      <c r="B102" s="36" t="s">
        <v>26</v>
      </c>
      <c r="C102" s="28">
        <v>0.0819</v>
      </c>
      <c r="D102" s="7">
        <v>3228</v>
      </c>
      <c r="E102" s="12">
        <f t="shared" si="2"/>
        <v>264.3732</v>
      </c>
    </row>
    <row r="103" spans="1:5" ht="15">
      <c r="A103" s="30">
        <v>4.7</v>
      </c>
      <c r="B103" s="36" t="s">
        <v>42</v>
      </c>
      <c r="C103" s="28">
        <v>0.2717</v>
      </c>
      <c r="D103" s="7">
        <v>3228</v>
      </c>
      <c r="E103" s="12">
        <f t="shared" si="2"/>
        <v>877.0476</v>
      </c>
    </row>
    <row r="104" spans="1:5" ht="15">
      <c r="A104" s="31">
        <v>5</v>
      </c>
      <c r="B104" s="34" t="s">
        <v>27</v>
      </c>
      <c r="C104" s="27">
        <f>SUM(C105:C108)</f>
        <v>1.1439000000000001</v>
      </c>
      <c r="D104" s="7">
        <v>3228</v>
      </c>
      <c r="E104" s="40">
        <f t="shared" si="2"/>
        <v>3692.5092000000004</v>
      </c>
    </row>
    <row r="105" spans="1:5" ht="23.25">
      <c r="A105" s="30">
        <v>5.1</v>
      </c>
      <c r="B105" s="36" t="s">
        <v>43</v>
      </c>
      <c r="C105" s="28">
        <v>0.5794</v>
      </c>
      <c r="D105" s="7">
        <v>3228</v>
      </c>
      <c r="E105" s="12">
        <f t="shared" si="2"/>
        <v>1870.3032</v>
      </c>
    </row>
    <row r="106" spans="1:5" ht="15">
      <c r="A106" s="30">
        <v>5.2</v>
      </c>
      <c r="B106" s="36" t="s">
        <v>115</v>
      </c>
      <c r="C106" s="28">
        <v>0.117</v>
      </c>
      <c r="D106" s="7">
        <v>3228</v>
      </c>
      <c r="E106" s="12">
        <f t="shared" si="2"/>
        <v>377.67600000000004</v>
      </c>
    </row>
    <row r="107" spans="1:5" ht="23.25">
      <c r="A107" s="30">
        <v>5.3</v>
      </c>
      <c r="B107" s="36" t="s">
        <v>28</v>
      </c>
      <c r="C107" s="28">
        <v>0.1618</v>
      </c>
      <c r="D107" s="7">
        <v>3228</v>
      </c>
      <c r="E107" s="12">
        <f t="shared" si="2"/>
        <v>522.2904</v>
      </c>
    </row>
    <row r="108" spans="1:5" ht="15">
      <c r="A108" s="30">
        <v>5.4</v>
      </c>
      <c r="B108" s="36" t="s">
        <v>29</v>
      </c>
      <c r="C108" s="28">
        <v>0.2857</v>
      </c>
      <c r="D108" s="7">
        <v>3228</v>
      </c>
      <c r="E108" s="12">
        <f t="shared" si="2"/>
        <v>922.2396</v>
      </c>
    </row>
    <row r="109" spans="1:5" ht="15">
      <c r="A109" s="31">
        <v>6</v>
      </c>
      <c r="B109" s="34" t="s">
        <v>44</v>
      </c>
      <c r="C109" s="27">
        <v>2.1347</v>
      </c>
      <c r="D109" s="7">
        <v>3228</v>
      </c>
      <c r="E109" s="40">
        <f t="shared" si="2"/>
        <v>6890.8116</v>
      </c>
    </row>
    <row r="110" spans="1:5" ht="15">
      <c r="A110" s="35">
        <v>6.1</v>
      </c>
      <c r="B110" s="34" t="s">
        <v>117</v>
      </c>
      <c r="C110" s="27">
        <f>C116*9.85%</f>
        <v>1.1100949999999998</v>
      </c>
      <c r="D110" s="7">
        <v>3228</v>
      </c>
      <c r="E110" s="40">
        <f t="shared" si="2"/>
        <v>3583.3866599999997</v>
      </c>
    </row>
    <row r="111" spans="1:5" ht="15">
      <c r="A111" s="31">
        <v>7</v>
      </c>
      <c r="B111" s="34" t="s">
        <v>30</v>
      </c>
      <c r="C111" s="27">
        <v>0.009</v>
      </c>
      <c r="D111" s="7">
        <v>3228</v>
      </c>
      <c r="E111" s="40">
        <f t="shared" si="2"/>
        <v>29.051999999999996</v>
      </c>
    </row>
    <row r="112" spans="1:5" ht="15">
      <c r="A112" s="31">
        <v>8</v>
      </c>
      <c r="B112" s="34" t="s">
        <v>31</v>
      </c>
      <c r="C112" s="29">
        <f>C111+C109+C104+C96+C92+C80+C69</f>
        <v>11.0293694</v>
      </c>
      <c r="D112" s="7">
        <v>3228</v>
      </c>
      <c r="E112" s="40">
        <f>E69+E80+E92+E96+E104+E109+E111</f>
        <v>35602.8044232</v>
      </c>
    </row>
    <row r="113" spans="1:5" ht="15">
      <c r="A113" s="38">
        <v>9</v>
      </c>
      <c r="B113" s="36" t="s">
        <v>32</v>
      </c>
      <c r="C113" s="28">
        <v>0.1152</v>
      </c>
      <c r="D113" s="7">
        <v>3228</v>
      </c>
      <c r="E113" s="12">
        <f>C113*D113</f>
        <v>371.8656</v>
      </c>
    </row>
    <row r="114" spans="1:5" ht="15">
      <c r="A114" s="38">
        <v>10</v>
      </c>
      <c r="B114" s="36" t="s">
        <v>45</v>
      </c>
      <c r="C114" s="51">
        <v>0.1254</v>
      </c>
      <c r="D114" s="7">
        <v>3228</v>
      </c>
      <c r="E114" s="12">
        <f>C114*D114+0.1</f>
        <v>404.8912000000001</v>
      </c>
    </row>
    <row r="115" spans="1:5" ht="15">
      <c r="A115" s="31">
        <v>11</v>
      </c>
      <c r="B115" s="54" t="s">
        <v>33</v>
      </c>
      <c r="C115" s="27">
        <f>C112+C113+C114</f>
        <v>11.2699694</v>
      </c>
      <c r="D115" s="7">
        <v>3228</v>
      </c>
      <c r="E115" s="40">
        <f>E112+E113+E114</f>
        <v>36379.5612232</v>
      </c>
    </row>
    <row r="116" ht="15">
      <c r="C116" s="57">
        <v>11.27</v>
      </c>
    </row>
    <row r="120" spans="2:5" ht="15">
      <c r="B120" t="s">
        <v>160</v>
      </c>
      <c r="E120" s="110" t="s">
        <v>161</v>
      </c>
    </row>
  </sheetData>
  <sheetProtection/>
  <mergeCells count="13">
    <mergeCell ref="A8:B8"/>
    <mergeCell ref="A9:B9"/>
    <mergeCell ref="C10:E10"/>
    <mergeCell ref="C68:E68"/>
    <mergeCell ref="A63:E63"/>
    <mergeCell ref="A65:B65"/>
    <mergeCell ref="A66:B66"/>
    <mergeCell ref="A67:B67"/>
    <mergeCell ref="A1:E1"/>
    <mergeCell ref="A3:E3"/>
    <mergeCell ref="A5:E5"/>
    <mergeCell ref="A7:B7"/>
    <mergeCell ref="A61:E61"/>
  </mergeCells>
  <hyperlinks>
    <hyperlink ref="A3:E3" location="ГЛАВНАЯ!A1" display="Вернуться на главную страницу к списку домов"/>
  </hyperlink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39.00390625" style="0" customWidth="1"/>
    <col min="3" max="3" width="22.28125" style="0" hidden="1" customWidth="1"/>
    <col min="4" max="4" width="20.7109375" style="0" hidden="1" customWidth="1"/>
    <col min="5" max="5" width="33.7109375" style="0" customWidth="1"/>
  </cols>
  <sheetData>
    <row r="1" spans="1:5" ht="54" customHeight="1" thickBot="1">
      <c r="A1" s="122" t="s">
        <v>140</v>
      </c>
      <c r="B1" s="123"/>
      <c r="C1" s="123"/>
      <c r="D1" s="123"/>
      <c r="E1" s="123"/>
    </row>
    <row r="3" spans="1:5" ht="15">
      <c r="A3" s="126" t="s">
        <v>86</v>
      </c>
      <c r="B3" s="126"/>
      <c r="C3" s="126"/>
      <c r="D3" s="126"/>
      <c r="E3" s="126"/>
    </row>
    <row r="5" spans="1:5" ht="15">
      <c r="A5" s="124" t="s">
        <v>108</v>
      </c>
      <c r="B5" s="124"/>
      <c r="C5" s="124"/>
      <c r="D5" s="124"/>
      <c r="E5" s="124"/>
    </row>
    <row r="6" spans="1:5" ht="15">
      <c r="A6" s="134" t="s">
        <v>1</v>
      </c>
      <c r="B6" s="134"/>
      <c r="C6" s="20"/>
      <c r="D6" s="20"/>
      <c r="E6" s="21">
        <v>6029.8</v>
      </c>
    </row>
    <row r="7" spans="1:5" ht="15">
      <c r="A7" s="134" t="s">
        <v>2</v>
      </c>
      <c r="B7" s="134"/>
      <c r="C7" s="20"/>
      <c r="D7" s="20"/>
      <c r="E7" s="21">
        <v>11.71</v>
      </c>
    </row>
    <row r="8" spans="1:5" ht="15">
      <c r="A8" s="135" t="s">
        <v>147</v>
      </c>
      <c r="B8" s="136"/>
      <c r="C8" s="20"/>
      <c r="D8" s="20"/>
      <c r="E8" s="24">
        <f>E6*E7</f>
        <v>70608.95800000001</v>
      </c>
    </row>
    <row r="9" spans="1:5" ht="36.75" customHeight="1">
      <c r="A9" s="25" t="s">
        <v>35</v>
      </c>
      <c r="B9" s="26" t="s">
        <v>3</v>
      </c>
      <c r="C9" s="137" t="s">
        <v>34</v>
      </c>
      <c r="D9" s="138"/>
      <c r="E9" s="139"/>
    </row>
    <row r="10" spans="1:5" ht="23.25">
      <c r="A10" s="33">
        <v>1</v>
      </c>
      <c r="B10" s="34" t="s">
        <v>36</v>
      </c>
      <c r="C10" s="27">
        <f>SUM(C13:C20)</f>
        <v>3.0339928</v>
      </c>
      <c r="D10" s="21">
        <v>6029.8</v>
      </c>
      <c r="E10" s="40">
        <f aca="true" t="shared" si="0" ref="E10:E55">C10*D10</f>
        <v>18294.36978544</v>
      </c>
    </row>
    <row r="11" spans="1:5" ht="15">
      <c r="A11" s="45"/>
      <c r="B11" s="46" t="s">
        <v>4</v>
      </c>
      <c r="C11" s="47"/>
      <c r="D11" s="21">
        <v>6029.8</v>
      </c>
      <c r="E11" s="12"/>
    </row>
    <row r="12" spans="1:5" ht="15">
      <c r="A12" s="3">
        <v>1.1</v>
      </c>
      <c r="B12" s="4" t="s">
        <v>37</v>
      </c>
      <c r="C12" s="5">
        <f>C13+C14</f>
        <v>2.2564</v>
      </c>
      <c r="D12" s="21">
        <v>6029.8</v>
      </c>
      <c r="E12" s="12">
        <f t="shared" si="0"/>
        <v>13605.640720000001</v>
      </c>
    </row>
    <row r="13" spans="1:5" ht="15">
      <c r="A13" s="2"/>
      <c r="B13" s="4" t="s">
        <v>5</v>
      </c>
      <c r="C13" s="6">
        <v>1.6217</v>
      </c>
      <c r="D13" s="21">
        <v>6029.8</v>
      </c>
      <c r="E13" s="12">
        <f t="shared" si="0"/>
        <v>9778.52666</v>
      </c>
    </row>
    <row r="14" spans="1:5" ht="15">
      <c r="A14" s="2"/>
      <c r="B14" s="4" t="s">
        <v>6</v>
      </c>
      <c r="C14" s="6">
        <v>0.6347</v>
      </c>
      <c r="D14" s="21">
        <v>6029.8</v>
      </c>
      <c r="E14" s="12">
        <f t="shared" si="0"/>
        <v>3827.1140600000003</v>
      </c>
    </row>
    <row r="15" spans="1:5" ht="15">
      <c r="A15" s="2">
        <v>1.2</v>
      </c>
      <c r="B15" s="4" t="s">
        <v>115</v>
      </c>
      <c r="C15" s="6">
        <f>(C13+C14)*0.202</f>
        <v>0.45579280000000005</v>
      </c>
      <c r="D15" s="21">
        <v>6029.8</v>
      </c>
      <c r="E15" s="12">
        <f t="shared" si="0"/>
        <v>2748.3394254400005</v>
      </c>
    </row>
    <row r="16" spans="1:5" ht="23.25">
      <c r="A16" s="2">
        <v>1.3</v>
      </c>
      <c r="B16" s="4" t="s">
        <v>134</v>
      </c>
      <c r="C16" s="6">
        <v>0.0143</v>
      </c>
      <c r="D16" s="21">
        <v>6029.8</v>
      </c>
      <c r="E16" s="12">
        <f t="shared" si="0"/>
        <v>86.22614</v>
      </c>
    </row>
    <row r="17" spans="1:5" ht="15">
      <c r="A17" s="2">
        <v>1.4</v>
      </c>
      <c r="B17" s="36" t="s">
        <v>7</v>
      </c>
      <c r="C17" s="28">
        <v>0.0012</v>
      </c>
      <c r="D17" s="21">
        <v>6029.8</v>
      </c>
      <c r="E17" s="12">
        <f t="shared" si="0"/>
        <v>7.23576</v>
      </c>
    </row>
    <row r="18" spans="1:5" ht="15">
      <c r="A18" s="2">
        <v>1.5</v>
      </c>
      <c r="B18" s="36" t="s">
        <v>8</v>
      </c>
      <c r="C18" s="28">
        <v>0.0816</v>
      </c>
      <c r="D18" s="21">
        <v>6029.8</v>
      </c>
      <c r="E18" s="12">
        <f t="shared" si="0"/>
        <v>492.03168000000005</v>
      </c>
    </row>
    <row r="19" spans="1:5" ht="15">
      <c r="A19" s="2">
        <v>1.6</v>
      </c>
      <c r="B19" s="36" t="s">
        <v>135</v>
      </c>
      <c r="C19" s="28">
        <v>0.1164</v>
      </c>
      <c r="D19" s="21">
        <v>6029.8</v>
      </c>
      <c r="E19" s="12">
        <f t="shared" si="0"/>
        <v>701.86872</v>
      </c>
    </row>
    <row r="20" spans="1:5" ht="15">
      <c r="A20" s="2">
        <v>1.7</v>
      </c>
      <c r="B20" s="36" t="s">
        <v>136</v>
      </c>
      <c r="C20" s="48">
        <v>0.1083</v>
      </c>
      <c r="D20" s="21">
        <v>6029.8</v>
      </c>
      <c r="E20" s="12">
        <f t="shared" si="0"/>
        <v>653.02734</v>
      </c>
    </row>
    <row r="21" spans="1:5" ht="15">
      <c r="A21" s="31">
        <v>2</v>
      </c>
      <c r="B21" s="34" t="s">
        <v>9</v>
      </c>
      <c r="C21" s="27">
        <f>SUM(C22:C33)</f>
        <v>2.0415</v>
      </c>
      <c r="D21" s="21">
        <v>6029.8</v>
      </c>
      <c r="E21" s="40">
        <f t="shared" si="0"/>
        <v>12309.836700000002</v>
      </c>
    </row>
    <row r="22" spans="1:5" ht="15">
      <c r="A22" s="30">
        <v>2.1</v>
      </c>
      <c r="B22" s="36" t="s">
        <v>10</v>
      </c>
      <c r="C22" s="28">
        <v>0.6191</v>
      </c>
      <c r="D22" s="21">
        <v>6029.8</v>
      </c>
      <c r="E22" s="12">
        <f t="shared" si="0"/>
        <v>3733.04918</v>
      </c>
    </row>
    <row r="23" spans="1:5" ht="15">
      <c r="A23" s="30">
        <v>2.2</v>
      </c>
      <c r="B23" s="36" t="s">
        <v>11</v>
      </c>
      <c r="C23" s="28">
        <v>0.2333</v>
      </c>
      <c r="D23" s="21">
        <v>6029.8</v>
      </c>
      <c r="E23" s="12">
        <f t="shared" si="0"/>
        <v>1406.75234</v>
      </c>
    </row>
    <row r="24" spans="1:5" ht="23.25">
      <c r="A24" s="30">
        <v>2.3</v>
      </c>
      <c r="B24" s="36" t="s">
        <v>12</v>
      </c>
      <c r="C24" s="28">
        <v>0.6167</v>
      </c>
      <c r="D24" s="21">
        <v>6029.8</v>
      </c>
      <c r="E24" s="12">
        <f t="shared" si="0"/>
        <v>3718.5776600000004</v>
      </c>
    </row>
    <row r="25" spans="1:5" ht="23.25">
      <c r="A25" s="30">
        <v>2.4</v>
      </c>
      <c r="B25" s="36" t="s">
        <v>38</v>
      </c>
      <c r="C25" s="28">
        <v>0.0334</v>
      </c>
      <c r="D25" s="21">
        <v>6029.8</v>
      </c>
      <c r="E25" s="12">
        <f t="shared" si="0"/>
        <v>201.39532</v>
      </c>
    </row>
    <row r="26" spans="1:5" ht="15">
      <c r="A26" s="30">
        <v>2.5</v>
      </c>
      <c r="B26" s="36" t="s">
        <v>13</v>
      </c>
      <c r="C26" s="28">
        <v>0.2607</v>
      </c>
      <c r="D26" s="21">
        <v>6029.8</v>
      </c>
      <c r="E26" s="12">
        <f t="shared" si="0"/>
        <v>1571.96886</v>
      </c>
    </row>
    <row r="27" spans="1:5" ht="15">
      <c r="A27" s="30">
        <v>2.6</v>
      </c>
      <c r="B27" s="36" t="s">
        <v>39</v>
      </c>
      <c r="C27" s="28">
        <v>0.0834</v>
      </c>
      <c r="D27" s="21">
        <v>6029.8</v>
      </c>
      <c r="E27" s="12">
        <f t="shared" si="0"/>
        <v>502.88532000000004</v>
      </c>
    </row>
    <row r="28" spans="1:5" ht="23.25">
      <c r="A28" s="30">
        <v>2.7</v>
      </c>
      <c r="B28" s="36" t="s">
        <v>14</v>
      </c>
      <c r="C28" s="28">
        <v>0.0092</v>
      </c>
      <c r="D28" s="21">
        <v>6029.8</v>
      </c>
      <c r="E28" s="12">
        <f t="shared" si="0"/>
        <v>55.47416</v>
      </c>
    </row>
    <row r="29" spans="1:5" ht="15">
      <c r="A29" s="30">
        <v>2.8</v>
      </c>
      <c r="B29" s="36" t="s">
        <v>15</v>
      </c>
      <c r="C29" s="28">
        <v>0.0483</v>
      </c>
      <c r="D29" s="21">
        <v>6029.8</v>
      </c>
      <c r="E29" s="12">
        <f t="shared" si="0"/>
        <v>291.23934</v>
      </c>
    </row>
    <row r="30" spans="1:5" ht="15">
      <c r="A30" s="37" t="s">
        <v>150</v>
      </c>
      <c r="B30" s="36" t="s">
        <v>16</v>
      </c>
      <c r="C30" s="28">
        <v>0.0144</v>
      </c>
      <c r="D30" s="21">
        <v>6029.8</v>
      </c>
      <c r="E30" s="12">
        <f t="shared" si="0"/>
        <v>86.82912</v>
      </c>
    </row>
    <row r="31" spans="1:5" ht="23.25">
      <c r="A31" s="89">
        <v>2.1</v>
      </c>
      <c r="B31" s="36" t="s">
        <v>17</v>
      </c>
      <c r="C31" s="28">
        <v>0.0542</v>
      </c>
      <c r="D31" s="21">
        <v>6029.8</v>
      </c>
      <c r="E31" s="12">
        <f t="shared" si="0"/>
        <v>326.81516</v>
      </c>
    </row>
    <row r="32" spans="1:5" ht="15">
      <c r="A32" s="30">
        <v>2.11</v>
      </c>
      <c r="B32" s="36" t="s">
        <v>18</v>
      </c>
      <c r="C32" s="28">
        <v>0.049</v>
      </c>
      <c r="D32" s="21">
        <v>6029.8</v>
      </c>
      <c r="E32" s="12">
        <f t="shared" si="0"/>
        <v>295.46020000000004</v>
      </c>
    </row>
    <row r="33" spans="1:5" ht="23.25">
      <c r="A33" s="30">
        <v>2.12</v>
      </c>
      <c r="B33" s="36" t="s">
        <v>138</v>
      </c>
      <c r="C33" s="28">
        <v>0.0198</v>
      </c>
      <c r="D33" s="21">
        <v>6029.8</v>
      </c>
      <c r="E33" s="12">
        <f t="shared" si="0"/>
        <v>119.39004000000001</v>
      </c>
    </row>
    <row r="34" spans="1:5" ht="23.25">
      <c r="A34" s="31">
        <v>3</v>
      </c>
      <c r="B34" s="34" t="s">
        <v>19</v>
      </c>
      <c r="C34" s="27">
        <f>SUM(C35:C37)</f>
        <v>0</v>
      </c>
      <c r="D34" s="21">
        <v>6029.8</v>
      </c>
      <c r="E34" s="40">
        <f t="shared" si="0"/>
        <v>0</v>
      </c>
    </row>
    <row r="35" spans="1:5" ht="15">
      <c r="A35" s="30">
        <v>3.1</v>
      </c>
      <c r="B35" s="36" t="s">
        <v>20</v>
      </c>
      <c r="C35" s="28"/>
      <c r="D35" s="21">
        <v>6029.8</v>
      </c>
      <c r="E35" s="12"/>
    </row>
    <row r="36" spans="1:5" ht="15">
      <c r="A36" s="30">
        <v>3.2</v>
      </c>
      <c r="B36" s="36" t="s">
        <v>21</v>
      </c>
      <c r="C36" s="28"/>
      <c r="D36" s="21">
        <v>6029.8</v>
      </c>
      <c r="E36" s="12"/>
    </row>
    <row r="37" spans="1:5" ht="15">
      <c r="A37" s="30">
        <v>3.3</v>
      </c>
      <c r="B37" s="36" t="s">
        <v>22</v>
      </c>
      <c r="C37" s="28"/>
      <c r="D37" s="21">
        <v>6029.8</v>
      </c>
      <c r="E37" s="12"/>
    </row>
    <row r="38" spans="1:5" ht="23.25">
      <c r="A38" s="31">
        <v>4</v>
      </c>
      <c r="B38" s="34" t="s">
        <v>23</v>
      </c>
      <c r="C38" s="27">
        <f>SUM(C39:C45)</f>
        <v>2.8197388</v>
      </c>
      <c r="D38" s="21">
        <v>6029.8</v>
      </c>
      <c r="E38" s="40">
        <f t="shared" si="0"/>
        <v>17002.461016240002</v>
      </c>
    </row>
    <row r="39" spans="1:5" ht="23.25">
      <c r="A39" s="30">
        <v>4.1</v>
      </c>
      <c r="B39" s="36" t="s">
        <v>41</v>
      </c>
      <c r="C39" s="28">
        <v>1.8294</v>
      </c>
      <c r="D39" s="21">
        <v>6029.8</v>
      </c>
      <c r="E39" s="12">
        <f t="shared" si="0"/>
        <v>11030.91612</v>
      </c>
    </row>
    <row r="40" spans="1:5" ht="15">
      <c r="A40" s="30">
        <v>4.2</v>
      </c>
      <c r="B40" s="36" t="s">
        <v>115</v>
      </c>
      <c r="C40" s="28">
        <f>C39*0.202</f>
        <v>0.3695388</v>
      </c>
      <c r="D40" s="21">
        <v>6029.8</v>
      </c>
      <c r="E40" s="12">
        <f t="shared" si="0"/>
        <v>2228.24505624</v>
      </c>
    </row>
    <row r="41" spans="1:5" ht="15">
      <c r="A41" s="30">
        <v>4.3</v>
      </c>
      <c r="B41" s="36" t="s">
        <v>24</v>
      </c>
      <c r="C41" s="28">
        <v>0.3199</v>
      </c>
      <c r="D41" s="21">
        <v>6029.8</v>
      </c>
      <c r="E41" s="12">
        <f t="shared" si="0"/>
        <v>1928.9330200000002</v>
      </c>
    </row>
    <row r="42" spans="1:5" ht="15">
      <c r="A42" s="30">
        <v>4.4</v>
      </c>
      <c r="B42" s="36" t="s">
        <v>139</v>
      </c>
      <c r="C42" s="28">
        <v>0.0157</v>
      </c>
      <c r="D42" s="21">
        <v>6029.8</v>
      </c>
      <c r="E42" s="12">
        <f t="shared" si="0"/>
        <v>94.66785999999999</v>
      </c>
    </row>
    <row r="43" spans="1:5" ht="15">
      <c r="A43" s="30">
        <v>4.5</v>
      </c>
      <c r="B43" s="36" t="s">
        <v>25</v>
      </c>
      <c r="C43" s="28">
        <v>0.0036000000000000003</v>
      </c>
      <c r="D43" s="21">
        <v>6029.8</v>
      </c>
      <c r="E43" s="12">
        <f t="shared" si="0"/>
        <v>21.707280000000004</v>
      </c>
    </row>
    <row r="44" spans="1:5" ht="15">
      <c r="A44" s="30">
        <v>4.6</v>
      </c>
      <c r="B44" s="36" t="s">
        <v>26</v>
      </c>
      <c r="C44" s="28">
        <v>0.083</v>
      </c>
      <c r="D44" s="21">
        <v>6029.8</v>
      </c>
      <c r="E44" s="12">
        <f t="shared" si="0"/>
        <v>500.4734</v>
      </c>
    </row>
    <row r="45" spans="1:5" ht="15">
      <c r="A45" s="30">
        <v>4.7</v>
      </c>
      <c r="B45" s="36" t="s">
        <v>42</v>
      </c>
      <c r="C45" s="28">
        <v>0.1986</v>
      </c>
      <c r="D45" s="21">
        <v>6029.8</v>
      </c>
      <c r="E45" s="12">
        <f t="shared" si="0"/>
        <v>1197.51828</v>
      </c>
    </row>
    <row r="46" spans="1:5" ht="15">
      <c r="A46" s="31">
        <v>5</v>
      </c>
      <c r="B46" s="34" t="s">
        <v>27</v>
      </c>
      <c r="C46" s="27">
        <f>SUM(C47:C50)</f>
        <v>1.1244524</v>
      </c>
      <c r="D46" s="21">
        <v>6029.8</v>
      </c>
      <c r="E46" s="40">
        <f t="shared" si="0"/>
        <v>6780.22308152</v>
      </c>
    </row>
    <row r="47" spans="1:5" ht="23.25">
      <c r="A47" s="30">
        <v>5.1</v>
      </c>
      <c r="B47" s="36" t="s">
        <v>43</v>
      </c>
      <c r="C47" s="28">
        <v>0.5562</v>
      </c>
      <c r="D47" s="21">
        <v>6029.8</v>
      </c>
      <c r="E47" s="12">
        <f t="shared" si="0"/>
        <v>3353.7747600000002</v>
      </c>
    </row>
    <row r="48" spans="1:5" ht="15">
      <c r="A48" s="30">
        <v>5.2</v>
      </c>
      <c r="B48" s="36" t="s">
        <v>115</v>
      </c>
      <c r="C48" s="28">
        <f>C47*0.202</f>
        <v>0.11235240000000002</v>
      </c>
      <c r="D48" s="21">
        <v>6029.8</v>
      </c>
      <c r="E48" s="12">
        <f t="shared" si="0"/>
        <v>677.4625015200002</v>
      </c>
    </row>
    <row r="49" spans="1:5" ht="23.25">
      <c r="A49" s="30">
        <v>5.3</v>
      </c>
      <c r="B49" s="36" t="s">
        <v>28</v>
      </c>
      <c r="C49" s="28">
        <v>0.1815</v>
      </c>
      <c r="D49" s="21">
        <v>6029.8</v>
      </c>
      <c r="E49" s="12">
        <f t="shared" si="0"/>
        <v>1094.4087</v>
      </c>
    </row>
    <row r="50" spans="1:5" ht="15">
      <c r="A50" s="30">
        <v>5.4</v>
      </c>
      <c r="B50" s="36" t="s">
        <v>29</v>
      </c>
      <c r="C50" s="28">
        <v>0.2744</v>
      </c>
      <c r="D50" s="21">
        <v>6029.8</v>
      </c>
      <c r="E50" s="12">
        <f t="shared" si="0"/>
        <v>1654.57712</v>
      </c>
    </row>
    <row r="51" spans="1:5" ht="15">
      <c r="A51" s="31">
        <v>6</v>
      </c>
      <c r="B51" s="34" t="s">
        <v>44</v>
      </c>
      <c r="C51" s="27">
        <f>C59*18.5%</f>
        <v>2.16635</v>
      </c>
      <c r="D51" s="21">
        <v>6029.8</v>
      </c>
      <c r="E51" s="40">
        <f t="shared" si="0"/>
        <v>13062.65723</v>
      </c>
    </row>
    <row r="52" spans="1:5" ht="15">
      <c r="A52" s="35">
        <v>6.1</v>
      </c>
      <c r="B52" s="34" t="s">
        <v>117</v>
      </c>
      <c r="C52" s="27">
        <f>C59*9.85%</f>
        <v>1.153435</v>
      </c>
      <c r="D52" s="21">
        <v>6029.8</v>
      </c>
      <c r="E52" s="40">
        <f t="shared" si="0"/>
        <v>6954.982363</v>
      </c>
    </row>
    <row r="53" spans="1:5" ht="15">
      <c r="A53" s="31">
        <v>7</v>
      </c>
      <c r="B53" s="34" t="s">
        <v>30</v>
      </c>
      <c r="C53" s="27">
        <v>0.009</v>
      </c>
      <c r="D53" s="21">
        <v>6029.8</v>
      </c>
      <c r="E53" s="40">
        <f t="shared" si="0"/>
        <v>54.2682</v>
      </c>
    </row>
    <row r="54" spans="1:5" ht="15">
      <c r="A54" s="31">
        <v>8</v>
      </c>
      <c r="B54" s="34" t="s">
        <v>31</v>
      </c>
      <c r="C54" s="29">
        <f>C53+C51+C46+C38+C34+C21+C10</f>
        <v>11.195034</v>
      </c>
      <c r="D54" s="21">
        <v>6029.8</v>
      </c>
      <c r="E54" s="40">
        <f t="shared" si="0"/>
        <v>67503.8160132</v>
      </c>
    </row>
    <row r="55" spans="1:5" ht="15">
      <c r="A55" s="38">
        <v>9</v>
      </c>
      <c r="B55" s="36" t="s">
        <v>32</v>
      </c>
      <c r="C55" s="28">
        <v>0.4478</v>
      </c>
      <c r="D55" s="21">
        <v>6029.8</v>
      </c>
      <c r="E55" s="12">
        <f t="shared" si="0"/>
        <v>2700.14444</v>
      </c>
    </row>
    <row r="56" spans="1:5" ht="15">
      <c r="A56" s="38">
        <v>10</v>
      </c>
      <c r="B56" s="36" t="s">
        <v>45</v>
      </c>
      <c r="C56" s="28">
        <v>0.0672</v>
      </c>
      <c r="D56" s="21">
        <v>6029.8</v>
      </c>
      <c r="E56" s="12">
        <f>C56*D56-0.2</f>
        <v>405.00256</v>
      </c>
    </row>
    <row r="57" spans="1:7" ht="15">
      <c r="A57" s="31">
        <v>11</v>
      </c>
      <c r="B57" s="54" t="s">
        <v>33</v>
      </c>
      <c r="C57" s="27">
        <f>C54+C55+C56</f>
        <v>11.710034</v>
      </c>
      <c r="D57" s="21">
        <v>6029.8</v>
      </c>
      <c r="E57" s="40">
        <f>E54+E55+E56</f>
        <v>70608.9630132</v>
      </c>
      <c r="G57" s="101"/>
    </row>
    <row r="58" spans="3:4" ht="15">
      <c r="C58" s="58"/>
      <c r="D58" s="21"/>
    </row>
    <row r="59" spans="3:4" ht="15">
      <c r="C59" s="59">
        <v>11.71</v>
      </c>
      <c r="D59" s="21"/>
    </row>
    <row r="60" spans="1:5" ht="31.5" customHeight="1" thickBot="1">
      <c r="A60" s="122" t="s">
        <v>140</v>
      </c>
      <c r="B60" s="123"/>
      <c r="C60" s="123"/>
      <c r="D60" s="123"/>
      <c r="E60" s="123"/>
    </row>
    <row r="62" spans="1:5" ht="15">
      <c r="A62" s="124" t="s">
        <v>108</v>
      </c>
      <c r="B62" s="124"/>
      <c r="C62" s="124"/>
      <c r="D62" s="124"/>
      <c r="E62" s="124"/>
    </row>
    <row r="63" spans="1:5" ht="15">
      <c r="A63" s="134" t="s">
        <v>1</v>
      </c>
      <c r="B63" s="134"/>
      <c r="C63" s="20"/>
      <c r="D63" s="20"/>
      <c r="E63" s="21">
        <v>6029.8</v>
      </c>
    </row>
    <row r="64" spans="1:5" ht="15">
      <c r="A64" s="134" t="s">
        <v>2</v>
      </c>
      <c r="B64" s="134"/>
      <c r="C64" s="20"/>
      <c r="D64" s="20"/>
      <c r="E64" s="21">
        <v>11.71</v>
      </c>
    </row>
    <row r="65" spans="1:5" ht="15">
      <c r="A65" s="135" t="s">
        <v>151</v>
      </c>
      <c r="B65" s="136"/>
      <c r="C65" s="20"/>
      <c r="D65" s="20"/>
      <c r="E65" s="24">
        <f>E63*E64</f>
        <v>70608.95800000001</v>
      </c>
    </row>
    <row r="66" spans="1:5" ht="35.25" customHeight="1">
      <c r="A66" s="25" t="s">
        <v>35</v>
      </c>
      <c r="B66" s="26" t="s">
        <v>3</v>
      </c>
      <c r="C66" s="137" t="s">
        <v>34</v>
      </c>
      <c r="D66" s="138"/>
      <c r="E66" s="139"/>
    </row>
    <row r="67" spans="1:5" ht="23.25">
      <c r="A67" s="33">
        <v>1</v>
      </c>
      <c r="B67" s="34" t="s">
        <v>36</v>
      </c>
      <c r="C67" s="27">
        <f>C70+C71+C72+C73+C74+C75+C76+C77</f>
        <v>2.9916572000000006</v>
      </c>
      <c r="D67" s="21">
        <v>6029.8</v>
      </c>
      <c r="E67" s="40">
        <f>C67*D67</f>
        <v>18039.094584560004</v>
      </c>
    </row>
    <row r="68" spans="1:5" ht="15">
      <c r="A68" s="45"/>
      <c r="B68" s="46" t="s">
        <v>4</v>
      </c>
      <c r="C68" s="47"/>
      <c r="D68" s="21">
        <v>6029.8</v>
      </c>
      <c r="E68" s="12"/>
    </row>
    <row r="69" spans="1:5" ht="15">
      <c r="A69" s="3">
        <v>1.1</v>
      </c>
      <c r="B69" s="4" t="s">
        <v>37</v>
      </c>
      <c r="C69" s="5">
        <f>C70+C71</f>
        <v>2.2186000000000003</v>
      </c>
      <c r="D69" s="21">
        <v>6029.8</v>
      </c>
      <c r="E69" s="12">
        <f aca="true" t="shared" si="1" ref="E69:E90">C69*D69</f>
        <v>13377.714280000002</v>
      </c>
    </row>
    <row r="70" spans="1:5" ht="15">
      <c r="A70" s="2"/>
      <c r="B70" s="4" t="s">
        <v>5</v>
      </c>
      <c r="C70" s="6">
        <v>2.0647</v>
      </c>
      <c r="D70" s="21">
        <v>6029.8</v>
      </c>
      <c r="E70" s="12">
        <f t="shared" si="1"/>
        <v>12449.728060000001</v>
      </c>
    </row>
    <row r="71" spans="1:5" ht="15">
      <c r="A71" s="2"/>
      <c r="B71" s="4" t="s">
        <v>6</v>
      </c>
      <c r="C71" s="6">
        <v>0.1539</v>
      </c>
      <c r="D71" s="21">
        <v>6029.8</v>
      </c>
      <c r="E71" s="12">
        <f t="shared" si="1"/>
        <v>927.9862200000001</v>
      </c>
    </row>
    <row r="72" spans="1:5" ht="15">
      <c r="A72" s="2">
        <v>1.2</v>
      </c>
      <c r="B72" s="4" t="s">
        <v>115</v>
      </c>
      <c r="C72" s="6">
        <f>(C70+C71)*0.202</f>
        <v>0.4481572000000001</v>
      </c>
      <c r="D72" s="21">
        <v>6029.8</v>
      </c>
      <c r="E72" s="12">
        <f t="shared" si="1"/>
        <v>2702.2982845600004</v>
      </c>
    </row>
    <row r="73" spans="1:5" ht="23.25">
      <c r="A73" s="2">
        <v>1.3</v>
      </c>
      <c r="B73" s="4" t="s">
        <v>134</v>
      </c>
      <c r="C73" s="6">
        <v>0.0302</v>
      </c>
      <c r="D73" s="21">
        <v>6029.8</v>
      </c>
      <c r="E73" s="12">
        <f t="shared" si="1"/>
        <v>182.09996</v>
      </c>
    </row>
    <row r="74" spans="1:5" ht="15">
      <c r="A74" s="2">
        <v>1.4</v>
      </c>
      <c r="B74" s="36" t="s">
        <v>7</v>
      </c>
      <c r="C74" s="28">
        <v>0.001</v>
      </c>
      <c r="D74" s="21">
        <v>6029.8</v>
      </c>
      <c r="E74" s="12">
        <f t="shared" si="1"/>
        <v>6.029800000000001</v>
      </c>
    </row>
    <row r="75" spans="1:5" ht="15">
      <c r="A75" s="2">
        <v>1.5</v>
      </c>
      <c r="B75" s="36" t="s">
        <v>8</v>
      </c>
      <c r="C75" s="28">
        <v>0.0821</v>
      </c>
      <c r="D75" s="21">
        <v>6029.8</v>
      </c>
      <c r="E75" s="12">
        <f t="shared" si="1"/>
        <v>495.04658000000006</v>
      </c>
    </row>
    <row r="76" spans="1:5" ht="15">
      <c r="A76" s="2">
        <v>1.6</v>
      </c>
      <c r="B76" s="36" t="s">
        <v>135</v>
      </c>
      <c r="C76" s="28">
        <v>0.1846</v>
      </c>
      <c r="D76" s="21">
        <v>6029.8</v>
      </c>
      <c r="E76" s="12">
        <f t="shared" si="1"/>
        <v>1113.10108</v>
      </c>
    </row>
    <row r="77" spans="1:5" ht="15">
      <c r="A77" s="2">
        <v>1.7</v>
      </c>
      <c r="B77" s="36" t="s">
        <v>136</v>
      </c>
      <c r="C77" s="48">
        <v>0.027</v>
      </c>
      <c r="D77" s="21">
        <v>6029.8</v>
      </c>
      <c r="E77" s="12">
        <f t="shared" si="1"/>
        <v>162.8046</v>
      </c>
    </row>
    <row r="78" spans="1:5" ht="15">
      <c r="A78" s="31">
        <v>2</v>
      </c>
      <c r="B78" s="34" t="s">
        <v>9</v>
      </c>
      <c r="C78" s="27">
        <f>SUM(C79:C89)</f>
        <v>1.762</v>
      </c>
      <c r="D78" s="21">
        <v>6029.8</v>
      </c>
      <c r="E78" s="40">
        <f t="shared" si="1"/>
        <v>10624.5076</v>
      </c>
    </row>
    <row r="79" spans="1:5" ht="15">
      <c r="A79" s="30">
        <v>2.1</v>
      </c>
      <c r="B79" s="36" t="s">
        <v>10</v>
      </c>
      <c r="C79" s="28">
        <v>0.7985</v>
      </c>
      <c r="D79" s="21">
        <v>6029.8</v>
      </c>
      <c r="E79" s="12">
        <f t="shared" si="1"/>
        <v>4814.7953</v>
      </c>
    </row>
    <row r="80" spans="1:5" ht="15">
      <c r="A80" s="30">
        <v>2.2</v>
      </c>
      <c r="B80" s="36" t="s">
        <v>11</v>
      </c>
      <c r="C80" s="28">
        <v>0.3804</v>
      </c>
      <c r="D80" s="21">
        <v>6029.8</v>
      </c>
      <c r="E80" s="12">
        <f t="shared" si="1"/>
        <v>2293.73592</v>
      </c>
    </row>
    <row r="81" spans="1:5" ht="23.25">
      <c r="A81" s="30">
        <v>2.3</v>
      </c>
      <c r="B81" s="36" t="s">
        <v>38</v>
      </c>
      <c r="C81" s="28">
        <v>0.0213</v>
      </c>
      <c r="D81" s="21">
        <v>6029.8</v>
      </c>
      <c r="E81" s="12">
        <f t="shared" si="1"/>
        <v>128.43474</v>
      </c>
    </row>
    <row r="82" spans="1:5" ht="15">
      <c r="A82" s="30">
        <v>2.4</v>
      </c>
      <c r="B82" s="36" t="s">
        <v>13</v>
      </c>
      <c r="C82" s="28">
        <v>0.28</v>
      </c>
      <c r="D82" s="21">
        <v>6029.8</v>
      </c>
      <c r="E82" s="12">
        <f t="shared" si="1"/>
        <v>1688.3440000000003</v>
      </c>
    </row>
    <row r="83" spans="1:5" ht="15">
      <c r="A83" s="30">
        <v>2.5</v>
      </c>
      <c r="B83" s="36" t="s">
        <v>39</v>
      </c>
      <c r="C83" s="28">
        <v>0.1254</v>
      </c>
      <c r="D83" s="21">
        <v>6029.8</v>
      </c>
      <c r="E83" s="12">
        <f t="shared" si="1"/>
        <v>756.1369200000001</v>
      </c>
    </row>
    <row r="84" spans="1:5" ht="23.25">
      <c r="A84" s="30">
        <v>2.6</v>
      </c>
      <c r="B84" s="36" t="s">
        <v>14</v>
      </c>
      <c r="C84" s="28">
        <v>0.009</v>
      </c>
      <c r="D84" s="21">
        <v>6029.8</v>
      </c>
      <c r="E84" s="12">
        <f t="shared" si="1"/>
        <v>54.2682</v>
      </c>
    </row>
    <row r="85" spans="1:5" ht="15">
      <c r="A85" s="30">
        <v>2.7</v>
      </c>
      <c r="B85" s="36" t="s">
        <v>15</v>
      </c>
      <c r="C85" s="28">
        <v>0.038</v>
      </c>
      <c r="D85" s="21">
        <v>6029.8</v>
      </c>
      <c r="E85" s="12">
        <f t="shared" si="1"/>
        <v>229.1324</v>
      </c>
    </row>
    <row r="86" spans="1:5" ht="15">
      <c r="A86" s="37" t="s">
        <v>154</v>
      </c>
      <c r="B86" s="36" t="s">
        <v>16</v>
      </c>
      <c r="C86" s="28">
        <v>0.0144</v>
      </c>
      <c r="D86" s="21">
        <v>6029.8</v>
      </c>
      <c r="E86" s="12">
        <f t="shared" si="1"/>
        <v>86.82912</v>
      </c>
    </row>
    <row r="87" spans="1:5" ht="23.25">
      <c r="A87" s="103">
        <v>2.9</v>
      </c>
      <c r="B87" s="36" t="s">
        <v>17</v>
      </c>
      <c r="C87" s="28">
        <v>0.0262</v>
      </c>
      <c r="D87" s="21">
        <v>6029.8</v>
      </c>
      <c r="E87" s="12">
        <f t="shared" si="1"/>
        <v>157.98076</v>
      </c>
    </row>
    <row r="88" spans="1:5" ht="15">
      <c r="A88" s="89">
        <v>2.1</v>
      </c>
      <c r="B88" s="36" t="s">
        <v>18</v>
      </c>
      <c r="C88" s="28">
        <v>0.049</v>
      </c>
      <c r="D88" s="21">
        <v>6029.8</v>
      </c>
      <c r="E88" s="12">
        <f t="shared" si="1"/>
        <v>295.46020000000004</v>
      </c>
    </row>
    <row r="89" spans="1:5" ht="23.25">
      <c r="A89" s="30">
        <v>2.11</v>
      </c>
      <c r="B89" s="36" t="s">
        <v>138</v>
      </c>
      <c r="C89" s="28">
        <v>0.0198</v>
      </c>
      <c r="D89" s="21">
        <v>6029.8</v>
      </c>
      <c r="E89" s="12">
        <f t="shared" si="1"/>
        <v>119.39004000000001</v>
      </c>
    </row>
    <row r="90" spans="1:5" ht="23.25">
      <c r="A90" s="31">
        <v>3</v>
      </c>
      <c r="B90" s="34" t="s">
        <v>19</v>
      </c>
      <c r="C90" s="27">
        <f>SUM(C91:C93)</f>
        <v>0</v>
      </c>
      <c r="D90" s="21">
        <v>6029.8</v>
      </c>
      <c r="E90" s="40">
        <f t="shared" si="1"/>
        <v>0</v>
      </c>
    </row>
    <row r="91" spans="1:5" ht="15">
      <c r="A91" s="30">
        <v>3.1</v>
      </c>
      <c r="B91" s="36" t="s">
        <v>20</v>
      </c>
      <c r="C91" s="28"/>
      <c r="D91" s="21">
        <v>6029.8</v>
      </c>
      <c r="E91" s="12"/>
    </row>
    <row r="92" spans="1:5" ht="15">
      <c r="A92" s="30">
        <v>3.2</v>
      </c>
      <c r="B92" s="36" t="s">
        <v>21</v>
      </c>
      <c r="C92" s="28"/>
      <c r="D92" s="21">
        <v>6029.8</v>
      </c>
      <c r="E92" s="12"/>
    </row>
    <row r="93" spans="1:5" ht="15">
      <c r="A93" s="30">
        <v>3.3</v>
      </c>
      <c r="B93" s="36" t="s">
        <v>22</v>
      </c>
      <c r="C93" s="28"/>
      <c r="D93" s="21">
        <v>6029.8</v>
      </c>
      <c r="E93" s="12"/>
    </row>
    <row r="94" spans="1:5" ht="23.25">
      <c r="A94" s="31">
        <v>4</v>
      </c>
      <c r="B94" s="34" t="s">
        <v>23</v>
      </c>
      <c r="C94" s="27">
        <f>SUM(C95:C101)</f>
        <v>3.1740999999999997</v>
      </c>
      <c r="D94" s="21">
        <v>6029.8</v>
      </c>
      <c r="E94" s="40">
        <f aca="true" t="shared" si="2" ref="E94:E111">C94*D94</f>
        <v>19139.188179999997</v>
      </c>
    </row>
    <row r="95" spans="1:5" ht="23.25">
      <c r="A95" s="30">
        <v>4.1</v>
      </c>
      <c r="B95" s="36" t="s">
        <v>41</v>
      </c>
      <c r="C95" s="28">
        <v>1.9848</v>
      </c>
      <c r="D95" s="21">
        <v>6029.8</v>
      </c>
      <c r="E95" s="12">
        <f t="shared" si="2"/>
        <v>11967.94704</v>
      </c>
    </row>
    <row r="96" spans="1:5" ht="15">
      <c r="A96" s="30">
        <v>4.2</v>
      </c>
      <c r="B96" s="36" t="s">
        <v>115</v>
      </c>
      <c r="C96" s="28">
        <v>0.4009</v>
      </c>
      <c r="D96" s="21">
        <v>6029.8</v>
      </c>
      <c r="E96" s="12">
        <f t="shared" si="2"/>
        <v>2417.3468199999998</v>
      </c>
    </row>
    <row r="97" spans="1:5" ht="15">
      <c r="A97" s="30">
        <v>4.3</v>
      </c>
      <c r="B97" s="36" t="s">
        <v>24</v>
      </c>
      <c r="C97" s="28">
        <v>0.3953</v>
      </c>
      <c r="D97" s="21">
        <v>6029.8</v>
      </c>
      <c r="E97" s="12">
        <f t="shared" si="2"/>
        <v>2383.57994</v>
      </c>
    </row>
    <row r="98" spans="1:5" ht="15">
      <c r="A98" s="30">
        <v>4.4</v>
      </c>
      <c r="B98" s="36" t="s">
        <v>139</v>
      </c>
      <c r="C98" s="28">
        <v>0.0383</v>
      </c>
      <c r="D98" s="21">
        <v>6029.8</v>
      </c>
      <c r="E98" s="12">
        <f t="shared" si="2"/>
        <v>230.94134000000003</v>
      </c>
    </row>
    <row r="99" spans="1:5" ht="15">
      <c r="A99" s="30">
        <v>4.5</v>
      </c>
      <c r="B99" s="36" t="s">
        <v>25</v>
      </c>
      <c r="C99" s="28">
        <v>0.0012</v>
      </c>
      <c r="D99" s="21">
        <v>6029.8</v>
      </c>
      <c r="E99" s="12">
        <f t="shared" si="2"/>
        <v>7.23576</v>
      </c>
    </row>
    <row r="100" spans="1:5" ht="15">
      <c r="A100" s="30">
        <v>4.6</v>
      </c>
      <c r="B100" s="36" t="s">
        <v>26</v>
      </c>
      <c r="C100" s="28">
        <v>0.0819</v>
      </c>
      <c r="D100" s="21">
        <v>6029.8</v>
      </c>
      <c r="E100" s="12">
        <f t="shared" si="2"/>
        <v>493.84062</v>
      </c>
    </row>
    <row r="101" spans="1:5" ht="15">
      <c r="A101" s="30">
        <v>4.7</v>
      </c>
      <c r="B101" s="36" t="s">
        <v>42</v>
      </c>
      <c r="C101" s="28">
        <v>0.2717</v>
      </c>
      <c r="D101" s="21">
        <v>6029.8</v>
      </c>
      <c r="E101" s="12">
        <f t="shared" si="2"/>
        <v>1638.29666</v>
      </c>
    </row>
    <row r="102" spans="1:5" ht="15">
      <c r="A102" s="31">
        <v>5</v>
      </c>
      <c r="B102" s="34" t="s">
        <v>27</v>
      </c>
      <c r="C102" s="27">
        <f>SUM(C103:C106)</f>
        <v>1.1439000000000001</v>
      </c>
      <c r="D102" s="21">
        <v>6029.8</v>
      </c>
      <c r="E102" s="40">
        <f t="shared" si="2"/>
        <v>6897.488220000001</v>
      </c>
    </row>
    <row r="103" spans="1:5" ht="23.25">
      <c r="A103" s="30">
        <v>5.1</v>
      </c>
      <c r="B103" s="36" t="s">
        <v>43</v>
      </c>
      <c r="C103" s="28">
        <v>0.5794</v>
      </c>
      <c r="D103" s="21">
        <v>6029.8</v>
      </c>
      <c r="E103" s="12">
        <f t="shared" si="2"/>
        <v>3493.6661200000003</v>
      </c>
    </row>
    <row r="104" spans="1:5" ht="15">
      <c r="A104" s="30">
        <v>5.2</v>
      </c>
      <c r="B104" s="36" t="s">
        <v>115</v>
      </c>
      <c r="C104" s="28">
        <v>0.117</v>
      </c>
      <c r="D104" s="21">
        <v>6029.8</v>
      </c>
      <c r="E104" s="12">
        <f t="shared" si="2"/>
        <v>705.4866000000001</v>
      </c>
    </row>
    <row r="105" spans="1:5" ht="23.25">
      <c r="A105" s="30">
        <v>5.3</v>
      </c>
      <c r="B105" s="36" t="s">
        <v>28</v>
      </c>
      <c r="C105" s="28">
        <v>0.1618</v>
      </c>
      <c r="D105" s="21">
        <v>6029.8</v>
      </c>
      <c r="E105" s="12">
        <f t="shared" si="2"/>
        <v>975.6216400000001</v>
      </c>
    </row>
    <row r="106" spans="1:5" ht="15">
      <c r="A106" s="30">
        <v>5.4</v>
      </c>
      <c r="B106" s="36" t="s">
        <v>29</v>
      </c>
      <c r="C106" s="28">
        <v>0.2857</v>
      </c>
      <c r="D106" s="21">
        <v>6029.8</v>
      </c>
      <c r="E106" s="12">
        <f t="shared" si="2"/>
        <v>1722.71386</v>
      </c>
    </row>
    <row r="107" spans="1:5" ht="15">
      <c r="A107" s="31">
        <v>6</v>
      </c>
      <c r="B107" s="34" t="s">
        <v>44</v>
      </c>
      <c r="C107" s="27">
        <v>2.2697</v>
      </c>
      <c r="D107" s="21">
        <v>6029.8</v>
      </c>
      <c r="E107" s="40">
        <f t="shared" si="2"/>
        <v>13685.83706</v>
      </c>
    </row>
    <row r="108" spans="1:5" ht="15">
      <c r="A108" s="35">
        <v>6.1</v>
      </c>
      <c r="B108" s="34" t="s">
        <v>117</v>
      </c>
      <c r="C108" s="27">
        <f>C114*9.85%</f>
        <v>1.153435</v>
      </c>
      <c r="D108" s="21">
        <v>6029.8</v>
      </c>
      <c r="E108" s="40">
        <f t="shared" si="2"/>
        <v>6954.982363</v>
      </c>
    </row>
    <row r="109" spans="1:5" ht="15">
      <c r="A109" s="31">
        <v>7</v>
      </c>
      <c r="B109" s="34" t="s">
        <v>30</v>
      </c>
      <c r="C109" s="27">
        <v>0.009</v>
      </c>
      <c r="D109" s="21">
        <v>6029.8</v>
      </c>
      <c r="E109" s="40">
        <f t="shared" si="2"/>
        <v>54.2682</v>
      </c>
    </row>
    <row r="110" spans="1:5" ht="15">
      <c r="A110" s="31">
        <v>8</v>
      </c>
      <c r="B110" s="34" t="s">
        <v>31</v>
      </c>
      <c r="C110" s="29">
        <f>C109+C107+C102+C94+C90+C78+C67</f>
        <v>11.350357200000001</v>
      </c>
      <c r="D110" s="21">
        <v>6029.8</v>
      </c>
      <c r="E110" s="40">
        <f t="shared" si="2"/>
        <v>68440.38384456001</v>
      </c>
    </row>
    <row r="111" spans="1:5" ht="15">
      <c r="A111" s="38">
        <v>9</v>
      </c>
      <c r="B111" s="36" t="s">
        <v>32</v>
      </c>
      <c r="C111" s="28">
        <v>0.2342</v>
      </c>
      <c r="D111" s="21">
        <v>6029.8</v>
      </c>
      <c r="E111" s="12">
        <f t="shared" si="2"/>
        <v>1412.17916</v>
      </c>
    </row>
    <row r="112" spans="1:5" ht="15">
      <c r="A112" s="38">
        <v>10</v>
      </c>
      <c r="B112" s="36" t="s">
        <v>45</v>
      </c>
      <c r="C112" s="51">
        <v>0.1254</v>
      </c>
      <c r="D112" s="21">
        <v>6029.8</v>
      </c>
      <c r="E112" s="12">
        <f>C112*D112+0.26</f>
        <v>756.3969200000001</v>
      </c>
    </row>
    <row r="113" spans="1:5" ht="15">
      <c r="A113" s="31">
        <v>11</v>
      </c>
      <c r="B113" s="54" t="s">
        <v>33</v>
      </c>
      <c r="C113" s="27">
        <f>C110+C111+C112</f>
        <v>11.709957200000002</v>
      </c>
      <c r="D113" s="21">
        <v>6029.8</v>
      </c>
      <c r="E113" s="40">
        <f>E110+E111+E112</f>
        <v>70608.95992456001</v>
      </c>
    </row>
    <row r="114" spans="3:4" ht="15">
      <c r="C114" s="91">
        <v>11.71</v>
      </c>
      <c r="D114" s="21"/>
    </row>
    <row r="115" spans="3:4" ht="15">
      <c r="C115" s="59"/>
      <c r="D115" s="21"/>
    </row>
    <row r="118" spans="2:5" ht="15">
      <c r="B118" t="s">
        <v>160</v>
      </c>
      <c r="E118" s="110" t="s">
        <v>161</v>
      </c>
    </row>
  </sheetData>
  <sheetProtection/>
  <mergeCells count="13">
    <mergeCell ref="A60:E60"/>
    <mergeCell ref="C66:E66"/>
    <mergeCell ref="A62:E62"/>
    <mergeCell ref="A63:B63"/>
    <mergeCell ref="A64:B64"/>
    <mergeCell ref="A65:B65"/>
    <mergeCell ref="A7:B7"/>
    <mergeCell ref="A8:B8"/>
    <mergeCell ref="C9:E9"/>
    <mergeCell ref="A1:E1"/>
    <mergeCell ref="A3:E3"/>
    <mergeCell ref="A5:E5"/>
    <mergeCell ref="A6:B6"/>
  </mergeCells>
  <hyperlinks>
    <hyperlink ref="A3:E3" location="ГЛАВНАЯ!A1" display="Вернуться на главную страницу к списку домов"/>
  </hyperlink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E123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4.00390625" style="0" customWidth="1"/>
    <col min="3" max="3" width="21.00390625" style="0" hidden="1" customWidth="1"/>
    <col min="4" max="4" width="21.140625" style="0" hidden="1" customWidth="1"/>
    <col min="5" max="5" width="27.57421875" style="0" customWidth="1"/>
  </cols>
  <sheetData>
    <row r="1" spans="1:5" ht="44.25" customHeight="1" thickBot="1">
      <c r="A1" s="122" t="s">
        <v>140</v>
      </c>
      <c r="B1" s="122"/>
      <c r="C1" s="122"/>
      <c r="D1" s="122"/>
      <c r="E1" s="122"/>
    </row>
    <row r="3" spans="1:5" ht="15">
      <c r="A3" s="126" t="s">
        <v>86</v>
      </c>
      <c r="B3" s="126"/>
      <c r="C3" s="126"/>
      <c r="D3" s="126"/>
      <c r="E3" s="126"/>
    </row>
    <row r="5" spans="1:5" ht="15">
      <c r="A5" s="143" t="s">
        <v>109</v>
      </c>
      <c r="B5" s="143"/>
      <c r="C5" s="143"/>
      <c r="D5" s="143"/>
      <c r="E5" s="143"/>
    </row>
    <row r="6" spans="1:5" ht="15">
      <c r="A6" s="131" t="s">
        <v>1</v>
      </c>
      <c r="B6" s="132"/>
      <c r="C6" s="7"/>
      <c r="D6" s="7"/>
      <c r="E6" s="104">
        <v>6125.5</v>
      </c>
    </row>
    <row r="7" spans="1:5" ht="15">
      <c r="A7" s="131" t="s">
        <v>2</v>
      </c>
      <c r="B7" s="132"/>
      <c r="C7" s="7"/>
      <c r="D7" s="7"/>
      <c r="E7" s="8">
        <v>11.27</v>
      </c>
    </row>
    <row r="8" spans="1:5" ht="15">
      <c r="A8" s="127" t="s">
        <v>147</v>
      </c>
      <c r="B8" s="128"/>
      <c r="C8" s="7"/>
      <c r="D8" s="7"/>
      <c r="E8" s="13">
        <f>E6*E7</f>
        <v>69034.385</v>
      </c>
    </row>
    <row r="9" spans="1:5" ht="36.75" customHeight="1">
      <c r="A9" s="9" t="s">
        <v>35</v>
      </c>
      <c r="B9" s="10" t="s">
        <v>3</v>
      </c>
      <c r="C9" s="140" t="s">
        <v>34</v>
      </c>
      <c r="D9" s="141"/>
      <c r="E9" s="142"/>
    </row>
    <row r="10" spans="1:5" ht="23.25">
      <c r="A10" s="33">
        <v>1</v>
      </c>
      <c r="B10" s="34" t="s">
        <v>36</v>
      </c>
      <c r="C10" s="27">
        <f>SUM(C13:C20)</f>
        <v>2.3216834</v>
      </c>
      <c r="D10" s="7">
        <v>6125.5</v>
      </c>
      <c r="E10" s="40">
        <f aca="true" t="shared" si="0" ref="E10:E56">C10*D10</f>
        <v>14221.4716667</v>
      </c>
    </row>
    <row r="11" spans="1:5" ht="15">
      <c r="A11" s="45"/>
      <c r="B11" s="46" t="s">
        <v>4</v>
      </c>
      <c r="C11" s="47"/>
      <c r="D11" s="7">
        <f>E6</f>
        <v>6125.5</v>
      </c>
      <c r="E11" s="12"/>
    </row>
    <row r="12" spans="1:5" ht="15">
      <c r="A12" s="3">
        <v>1.1</v>
      </c>
      <c r="B12" s="4" t="s">
        <v>37</v>
      </c>
      <c r="C12" s="5">
        <f>C13+C14</f>
        <v>1.6717</v>
      </c>
      <c r="D12" s="7">
        <f>E6</f>
        <v>6125.5</v>
      </c>
      <c r="E12" s="12">
        <f t="shared" si="0"/>
        <v>10239.99835</v>
      </c>
    </row>
    <row r="13" spans="1:5" ht="15">
      <c r="A13" s="2"/>
      <c r="B13" s="4" t="s">
        <v>5</v>
      </c>
      <c r="C13" s="6">
        <v>1.6717</v>
      </c>
      <c r="D13" s="7">
        <f>E6</f>
        <v>6125.5</v>
      </c>
      <c r="E13" s="12">
        <f t="shared" si="0"/>
        <v>10239.99835</v>
      </c>
    </row>
    <row r="14" spans="1:5" ht="15">
      <c r="A14" s="2"/>
      <c r="B14" s="4" t="s">
        <v>6</v>
      </c>
      <c r="C14" s="6"/>
      <c r="D14" s="7">
        <f>E6</f>
        <v>6125.5</v>
      </c>
      <c r="E14" s="12"/>
    </row>
    <row r="15" spans="1:5" ht="15">
      <c r="A15" s="2">
        <v>1.2</v>
      </c>
      <c r="B15" s="4" t="s">
        <v>115</v>
      </c>
      <c r="C15" s="6">
        <f>(C13+C14)*0.202</f>
        <v>0.3376834</v>
      </c>
      <c r="D15" s="7">
        <f>E6</f>
        <v>6125.5</v>
      </c>
      <c r="E15" s="12">
        <f t="shared" si="0"/>
        <v>2068.4796667</v>
      </c>
    </row>
    <row r="16" spans="1:5" ht="23.25">
      <c r="A16" s="2">
        <v>1.3</v>
      </c>
      <c r="B16" s="4" t="s">
        <v>134</v>
      </c>
      <c r="C16" s="6">
        <v>0.0143</v>
      </c>
      <c r="D16" s="7">
        <f>E6</f>
        <v>6125.5</v>
      </c>
      <c r="E16" s="12">
        <f t="shared" si="0"/>
        <v>87.59465</v>
      </c>
    </row>
    <row r="17" spans="1:5" ht="15">
      <c r="A17" s="2">
        <v>1.4</v>
      </c>
      <c r="B17" s="36" t="s">
        <v>7</v>
      </c>
      <c r="C17" s="28"/>
      <c r="D17" s="7">
        <f>E6</f>
        <v>6125.5</v>
      </c>
      <c r="E17" s="12"/>
    </row>
    <row r="18" spans="1:5" ht="15">
      <c r="A18" s="2">
        <v>1.5</v>
      </c>
      <c r="B18" s="36" t="s">
        <v>8</v>
      </c>
      <c r="C18" s="28">
        <v>0.0816</v>
      </c>
      <c r="D18" s="7">
        <f>E6</f>
        <v>6125.5</v>
      </c>
      <c r="E18" s="12">
        <f t="shared" si="0"/>
        <v>499.84080000000006</v>
      </c>
    </row>
    <row r="19" spans="1:5" ht="15">
      <c r="A19" s="2">
        <v>1.6</v>
      </c>
      <c r="B19" s="36" t="s">
        <v>135</v>
      </c>
      <c r="C19" s="28">
        <v>0.1164</v>
      </c>
      <c r="D19" s="7">
        <f>E6</f>
        <v>6125.5</v>
      </c>
      <c r="E19" s="12">
        <f t="shared" si="0"/>
        <v>713.0082</v>
      </c>
    </row>
    <row r="20" spans="1:5" ht="15">
      <c r="A20" s="2">
        <v>1.7</v>
      </c>
      <c r="B20" s="36" t="s">
        <v>136</v>
      </c>
      <c r="C20" s="48">
        <v>0.1</v>
      </c>
      <c r="D20" s="7">
        <f>E6</f>
        <v>6125.5</v>
      </c>
      <c r="E20" s="12">
        <f t="shared" si="0"/>
        <v>612.5500000000001</v>
      </c>
    </row>
    <row r="21" spans="1:5" ht="15">
      <c r="A21" s="31">
        <v>2</v>
      </c>
      <c r="B21" s="34" t="s">
        <v>9</v>
      </c>
      <c r="C21" s="27">
        <f>SUM(C22:C34)</f>
        <v>2.1762</v>
      </c>
      <c r="D21" s="7">
        <f>E6</f>
        <v>6125.5</v>
      </c>
      <c r="E21" s="40">
        <f t="shared" si="0"/>
        <v>13330.313100000001</v>
      </c>
    </row>
    <row r="22" spans="1:5" ht="15">
      <c r="A22" s="30">
        <v>2.1</v>
      </c>
      <c r="B22" s="36" t="s">
        <v>10</v>
      </c>
      <c r="C22" s="28">
        <v>0.6191</v>
      </c>
      <c r="D22" s="7">
        <f>E6</f>
        <v>6125.5</v>
      </c>
      <c r="E22" s="12">
        <f t="shared" si="0"/>
        <v>3792.29705</v>
      </c>
    </row>
    <row r="23" spans="1:5" ht="15">
      <c r="A23" s="30">
        <v>2.2</v>
      </c>
      <c r="B23" s="36" t="s">
        <v>11</v>
      </c>
      <c r="C23" s="28">
        <v>0.2333</v>
      </c>
      <c r="D23" s="7">
        <f>E6</f>
        <v>6125.5</v>
      </c>
      <c r="E23" s="12">
        <f t="shared" si="0"/>
        <v>1429.07915</v>
      </c>
    </row>
    <row r="24" spans="1:5" ht="15">
      <c r="A24" s="30">
        <v>2.3</v>
      </c>
      <c r="B24" s="36" t="s">
        <v>12</v>
      </c>
      <c r="C24" s="28">
        <v>0.6167</v>
      </c>
      <c r="D24" s="7">
        <f>E6</f>
        <v>6125.5</v>
      </c>
      <c r="E24" s="12">
        <f t="shared" si="0"/>
        <v>3777.59585</v>
      </c>
    </row>
    <row r="25" spans="1:5" ht="23.25">
      <c r="A25" s="30">
        <v>2.4</v>
      </c>
      <c r="B25" s="36" t="s">
        <v>38</v>
      </c>
      <c r="C25" s="28">
        <v>0.0334</v>
      </c>
      <c r="D25" s="7">
        <f>E6</f>
        <v>6125.5</v>
      </c>
      <c r="E25" s="12">
        <f t="shared" si="0"/>
        <v>204.5917</v>
      </c>
    </row>
    <row r="26" spans="1:5" ht="15">
      <c r="A26" s="30">
        <v>2.5</v>
      </c>
      <c r="B26" s="36" t="s">
        <v>13</v>
      </c>
      <c r="C26" s="28">
        <v>0.2607</v>
      </c>
      <c r="D26" s="7">
        <f>E6</f>
        <v>6125.5</v>
      </c>
      <c r="E26" s="12">
        <f t="shared" si="0"/>
        <v>1596.9178499999998</v>
      </c>
    </row>
    <row r="27" spans="1:5" ht="15">
      <c r="A27" s="30">
        <v>2.6</v>
      </c>
      <c r="B27" s="36" t="s">
        <v>39</v>
      </c>
      <c r="C27" s="28">
        <v>0.0834</v>
      </c>
      <c r="D27" s="11">
        <f>E6</f>
        <v>6125.5</v>
      </c>
      <c r="E27" s="12">
        <f t="shared" si="0"/>
        <v>510.86670000000004</v>
      </c>
    </row>
    <row r="28" spans="1:5" ht="23.25">
      <c r="A28" s="30">
        <v>2.7</v>
      </c>
      <c r="B28" s="36" t="s">
        <v>14</v>
      </c>
      <c r="C28" s="28">
        <v>0.0092</v>
      </c>
      <c r="D28" s="7">
        <f>E6</f>
        <v>6125.5</v>
      </c>
      <c r="E28" s="12">
        <f t="shared" si="0"/>
        <v>56.3546</v>
      </c>
    </row>
    <row r="29" spans="1:5" ht="15">
      <c r="A29" s="30">
        <v>2.8</v>
      </c>
      <c r="B29" s="36" t="s">
        <v>137</v>
      </c>
      <c r="C29" s="28">
        <v>0.1347</v>
      </c>
      <c r="D29" s="7">
        <f>D28</f>
        <v>6125.5</v>
      </c>
      <c r="E29" s="12">
        <f t="shared" si="0"/>
        <v>825.1048499999999</v>
      </c>
    </row>
    <row r="30" spans="1:5" ht="15">
      <c r="A30" s="30">
        <v>2.9</v>
      </c>
      <c r="B30" s="36" t="s">
        <v>15</v>
      </c>
      <c r="C30" s="28">
        <v>0.0483</v>
      </c>
      <c r="D30" s="7">
        <f>D29</f>
        <v>6125.5</v>
      </c>
      <c r="E30" s="12">
        <f t="shared" si="0"/>
        <v>295.86165</v>
      </c>
    </row>
    <row r="31" spans="1:5" ht="15">
      <c r="A31" s="37" t="s">
        <v>40</v>
      </c>
      <c r="B31" s="36" t="s">
        <v>16</v>
      </c>
      <c r="C31" s="28">
        <v>0.0144</v>
      </c>
      <c r="D31" s="7">
        <f>D29</f>
        <v>6125.5</v>
      </c>
      <c r="E31" s="12">
        <f t="shared" si="0"/>
        <v>88.2072</v>
      </c>
    </row>
    <row r="32" spans="1:5" ht="15">
      <c r="A32" s="30">
        <v>2.11</v>
      </c>
      <c r="B32" s="36" t="s">
        <v>17</v>
      </c>
      <c r="C32" s="28">
        <v>0.0542</v>
      </c>
      <c r="D32" s="7">
        <f>D29</f>
        <v>6125.5</v>
      </c>
      <c r="E32" s="12">
        <f t="shared" si="0"/>
        <v>332.0021</v>
      </c>
    </row>
    <row r="33" spans="1:5" ht="15">
      <c r="A33" s="30">
        <v>2.12</v>
      </c>
      <c r="B33" s="36" t="s">
        <v>18</v>
      </c>
      <c r="C33" s="28">
        <v>0.049</v>
      </c>
      <c r="D33" s="7">
        <f>D30</f>
        <v>6125.5</v>
      </c>
      <c r="E33" s="12">
        <f t="shared" si="0"/>
        <v>300.1495</v>
      </c>
    </row>
    <row r="34" spans="1:5" ht="23.25">
      <c r="A34" s="30">
        <v>2.13</v>
      </c>
      <c r="B34" s="36" t="s">
        <v>138</v>
      </c>
      <c r="C34" s="28">
        <v>0.0198</v>
      </c>
      <c r="D34" s="7">
        <f>D33</f>
        <v>6125.5</v>
      </c>
      <c r="E34" s="12">
        <f t="shared" si="0"/>
        <v>121.28490000000001</v>
      </c>
    </row>
    <row r="35" spans="1:5" ht="23.25">
      <c r="A35" s="31">
        <v>3</v>
      </c>
      <c r="B35" s="34" t="s">
        <v>19</v>
      </c>
      <c r="C35" s="27">
        <f>SUM(C36:C38)</f>
        <v>0</v>
      </c>
      <c r="D35" s="7">
        <f>D33</f>
        <v>6125.5</v>
      </c>
      <c r="E35" s="40">
        <f t="shared" si="0"/>
        <v>0</v>
      </c>
    </row>
    <row r="36" spans="1:5" ht="15">
      <c r="A36" s="30">
        <v>3.1</v>
      </c>
      <c r="B36" s="36" t="s">
        <v>20</v>
      </c>
      <c r="C36" s="28"/>
      <c r="D36" s="7">
        <f>D33</f>
        <v>6125.5</v>
      </c>
      <c r="E36" s="12"/>
    </row>
    <row r="37" spans="1:5" ht="15">
      <c r="A37" s="30">
        <v>3.2</v>
      </c>
      <c r="B37" s="36" t="s">
        <v>21</v>
      </c>
      <c r="C37" s="28"/>
      <c r="D37" s="7">
        <f>D34</f>
        <v>6125.5</v>
      </c>
      <c r="E37" s="12"/>
    </row>
    <row r="38" spans="1:5" ht="15">
      <c r="A38" s="30">
        <v>3.3</v>
      </c>
      <c r="B38" s="36" t="s">
        <v>22</v>
      </c>
      <c r="C38" s="28"/>
      <c r="D38" s="7">
        <f>D37</f>
        <v>6125.5</v>
      </c>
      <c r="E38" s="12"/>
    </row>
    <row r="39" spans="1:5" ht="23.25">
      <c r="A39" s="31">
        <v>4</v>
      </c>
      <c r="B39" s="34" t="s">
        <v>23</v>
      </c>
      <c r="C39" s="27">
        <f>SUM(C40:C46)</f>
        <v>2.8262796199999998</v>
      </c>
      <c r="D39" s="7">
        <f>D38</f>
        <v>6125.5</v>
      </c>
      <c r="E39" s="40">
        <f t="shared" si="0"/>
        <v>17312.375812309998</v>
      </c>
    </row>
    <row r="40" spans="1:5" ht="23.25">
      <c r="A40" s="30">
        <v>4.1</v>
      </c>
      <c r="B40" s="36" t="s">
        <v>41</v>
      </c>
      <c r="C40" s="28">
        <v>1.8294</v>
      </c>
      <c r="D40" s="7">
        <f>D38</f>
        <v>6125.5</v>
      </c>
      <c r="E40" s="12">
        <f t="shared" si="0"/>
        <v>11205.9897</v>
      </c>
    </row>
    <row r="41" spans="1:5" ht="15">
      <c r="A41" s="30">
        <v>4.2</v>
      </c>
      <c r="B41" s="36" t="s">
        <v>115</v>
      </c>
      <c r="C41" s="28">
        <f>C40*0.202</f>
        <v>0.3695388</v>
      </c>
      <c r="D41" s="7">
        <f>D38</f>
        <v>6125.5</v>
      </c>
      <c r="E41" s="12">
        <f t="shared" si="0"/>
        <v>2263.6099194</v>
      </c>
    </row>
    <row r="42" spans="1:5" ht="15">
      <c r="A42" s="30">
        <v>4.3</v>
      </c>
      <c r="B42" s="36" t="s">
        <v>24</v>
      </c>
      <c r="C42" s="28">
        <f>(C40+C41)*0.15</f>
        <v>0.32984082</v>
      </c>
      <c r="D42" s="7">
        <f>D38</f>
        <v>6125.5</v>
      </c>
      <c r="E42" s="12">
        <f t="shared" si="0"/>
        <v>2020.43994291</v>
      </c>
    </row>
    <row r="43" spans="1:5" ht="15">
      <c r="A43" s="30">
        <v>4.4</v>
      </c>
      <c r="B43" s="36" t="s">
        <v>139</v>
      </c>
      <c r="C43" s="28">
        <v>0.0157</v>
      </c>
      <c r="D43" s="7">
        <f>D40</f>
        <v>6125.5</v>
      </c>
      <c r="E43" s="12">
        <f t="shared" si="0"/>
        <v>96.17034999999998</v>
      </c>
    </row>
    <row r="44" spans="1:5" ht="15">
      <c r="A44" s="30">
        <v>4.5</v>
      </c>
      <c r="B44" s="36" t="s">
        <v>25</v>
      </c>
      <c r="C44" s="28">
        <v>0.0036000000000000003</v>
      </c>
      <c r="D44" s="7">
        <f>D42</f>
        <v>6125.5</v>
      </c>
      <c r="E44" s="12">
        <f t="shared" si="0"/>
        <v>22.051800000000004</v>
      </c>
    </row>
    <row r="45" spans="1:5" ht="15">
      <c r="A45" s="30">
        <v>4.6</v>
      </c>
      <c r="B45" s="36" t="s">
        <v>26</v>
      </c>
      <c r="C45" s="28">
        <v>0.083</v>
      </c>
      <c r="D45" s="7">
        <f>D42</f>
        <v>6125.5</v>
      </c>
      <c r="E45" s="12">
        <f t="shared" si="0"/>
        <v>508.41650000000004</v>
      </c>
    </row>
    <row r="46" spans="1:5" ht="15">
      <c r="A46" s="30">
        <v>4.7</v>
      </c>
      <c r="B46" s="36" t="s">
        <v>42</v>
      </c>
      <c r="C46" s="28">
        <v>0.1952</v>
      </c>
      <c r="D46" s="7">
        <f>D42</f>
        <v>6125.5</v>
      </c>
      <c r="E46" s="12">
        <f t="shared" si="0"/>
        <v>1195.6976</v>
      </c>
    </row>
    <row r="47" spans="1:5" ht="15">
      <c r="A47" s="31">
        <v>5</v>
      </c>
      <c r="B47" s="34" t="s">
        <v>27</v>
      </c>
      <c r="C47" s="27">
        <f>SUM(C48:C51)</f>
        <v>1.1244524</v>
      </c>
      <c r="D47" s="7">
        <f>D42</f>
        <v>6125.5</v>
      </c>
      <c r="E47" s="40">
        <f t="shared" si="0"/>
        <v>6887.8331762</v>
      </c>
    </row>
    <row r="48" spans="1:5" ht="23.25">
      <c r="A48" s="30">
        <v>5.1</v>
      </c>
      <c r="B48" s="36" t="s">
        <v>43</v>
      </c>
      <c r="C48" s="28">
        <v>0.5562</v>
      </c>
      <c r="D48" s="7">
        <f>D43</f>
        <v>6125.5</v>
      </c>
      <c r="E48" s="12">
        <f t="shared" si="0"/>
        <v>3407.0031000000004</v>
      </c>
    </row>
    <row r="49" spans="1:5" ht="15">
      <c r="A49" s="30">
        <v>5.2</v>
      </c>
      <c r="B49" s="36" t="s">
        <v>115</v>
      </c>
      <c r="C49" s="28">
        <f>C48*0.202</f>
        <v>0.11235240000000002</v>
      </c>
      <c r="D49" s="7">
        <f>D43</f>
        <v>6125.5</v>
      </c>
      <c r="E49" s="12">
        <f t="shared" si="0"/>
        <v>688.2146262000001</v>
      </c>
    </row>
    <row r="50" spans="1:5" ht="15">
      <c r="A50" s="30">
        <v>5.3</v>
      </c>
      <c r="B50" s="36" t="s">
        <v>28</v>
      </c>
      <c r="C50" s="28">
        <v>0.1815</v>
      </c>
      <c r="D50" s="7">
        <f>D43</f>
        <v>6125.5</v>
      </c>
      <c r="E50" s="12">
        <f t="shared" si="0"/>
        <v>1111.77825</v>
      </c>
    </row>
    <row r="51" spans="1:5" ht="15">
      <c r="A51" s="30">
        <v>5.4</v>
      </c>
      <c r="B51" s="36" t="s">
        <v>29</v>
      </c>
      <c r="C51" s="28">
        <v>0.2744</v>
      </c>
      <c r="D51" s="7">
        <f>D44</f>
        <v>6125.5</v>
      </c>
      <c r="E51" s="12">
        <f t="shared" si="0"/>
        <v>1680.8372</v>
      </c>
    </row>
    <row r="52" spans="1:5" ht="15">
      <c r="A52" s="31">
        <v>6</v>
      </c>
      <c r="B52" s="34" t="s">
        <v>44</v>
      </c>
      <c r="C52" s="27">
        <f>C60*18.5%</f>
        <v>2.08495</v>
      </c>
      <c r="D52" s="7">
        <f>D42</f>
        <v>6125.5</v>
      </c>
      <c r="E52" s="40">
        <f t="shared" si="0"/>
        <v>12771.361225</v>
      </c>
    </row>
    <row r="53" spans="1:5" ht="15">
      <c r="A53" s="35">
        <v>6.1</v>
      </c>
      <c r="B53" s="34" t="s">
        <v>117</v>
      </c>
      <c r="C53" s="27">
        <f>C60*9.85%</f>
        <v>1.1100949999999998</v>
      </c>
      <c r="D53" s="7">
        <f>D42</f>
        <v>6125.5</v>
      </c>
      <c r="E53" s="40">
        <f t="shared" si="0"/>
        <v>6799.886922499999</v>
      </c>
    </row>
    <row r="54" spans="1:5" ht="15">
      <c r="A54" s="31">
        <v>7</v>
      </c>
      <c r="B54" s="34" t="s">
        <v>30</v>
      </c>
      <c r="C54" s="27">
        <v>0.009</v>
      </c>
      <c r="D54" s="7">
        <f>D42</f>
        <v>6125.5</v>
      </c>
      <c r="E54" s="40">
        <f t="shared" si="0"/>
        <v>55.12949999999999</v>
      </c>
    </row>
    <row r="55" spans="1:5" ht="15">
      <c r="A55" s="31">
        <v>8</v>
      </c>
      <c r="B55" s="34" t="s">
        <v>31</v>
      </c>
      <c r="C55" s="29">
        <f>C54+C52+C47+C39+C35+C21+C10</f>
        <v>10.542565419999999</v>
      </c>
      <c r="D55" s="7">
        <f>D43</f>
        <v>6125.5</v>
      </c>
      <c r="E55" s="40">
        <f>E10+E21+E35+E39+E47+E52+E54</f>
        <v>64578.484480210005</v>
      </c>
    </row>
    <row r="56" spans="1:5" ht="15">
      <c r="A56" s="38">
        <v>9</v>
      </c>
      <c r="B56" s="36" t="s">
        <v>32</v>
      </c>
      <c r="C56" s="28">
        <v>0.6326</v>
      </c>
      <c r="D56" s="7">
        <f>D44</f>
        <v>6125.5</v>
      </c>
      <c r="E56" s="12">
        <f t="shared" si="0"/>
        <v>3874.9913</v>
      </c>
    </row>
    <row r="57" spans="1:5" ht="15">
      <c r="A57" s="38">
        <v>10</v>
      </c>
      <c r="B57" s="36" t="s">
        <v>45</v>
      </c>
      <c r="C57" s="28">
        <v>0.0948</v>
      </c>
      <c r="D57" s="7">
        <f>D47</f>
        <v>6125.5</v>
      </c>
      <c r="E57" s="12">
        <f>C57*D57+0.22</f>
        <v>580.9174</v>
      </c>
    </row>
    <row r="58" spans="1:5" ht="15">
      <c r="A58" s="31">
        <v>11</v>
      </c>
      <c r="B58" s="54" t="s">
        <v>33</v>
      </c>
      <c r="C58" s="27">
        <f>C55+C56+C57</f>
        <v>11.269965419999998</v>
      </c>
      <c r="D58" s="7">
        <f>D47</f>
        <v>6125.5</v>
      </c>
      <c r="E58" s="40">
        <f>E55+E56+E57</f>
        <v>69034.39318021001</v>
      </c>
    </row>
    <row r="59" ht="15">
      <c r="C59" s="58"/>
    </row>
    <row r="60" ht="15">
      <c r="C60" s="59">
        <v>11.27</v>
      </c>
    </row>
    <row r="62" spans="1:5" ht="31.5" customHeight="1" thickBot="1">
      <c r="A62" s="122" t="s">
        <v>140</v>
      </c>
      <c r="B62" s="122"/>
      <c r="C62" s="122"/>
      <c r="D62" s="122"/>
      <c r="E62" s="122"/>
    </row>
    <row r="64" spans="1:5" ht="15">
      <c r="A64" s="143" t="s">
        <v>109</v>
      </c>
      <c r="B64" s="143"/>
      <c r="C64" s="143"/>
      <c r="D64" s="143"/>
      <c r="E64" s="143"/>
    </row>
    <row r="65" spans="1:5" ht="15">
      <c r="A65" s="131" t="s">
        <v>1</v>
      </c>
      <c r="B65" s="132"/>
      <c r="C65" s="7"/>
      <c r="D65" s="7"/>
      <c r="E65" s="104">
        <v>6125.5</v>
      </c>
    </row>
    <row r="66" spans="1:5" ht="15">
      <c r="A66" s="131" t="s">
        <v>2</v>
      </c>
      <c r="B66" s="132"/>
      <c r="C66" s="7"/>
      <c r="D66" s="7"/>
      <c r="E66" s="8">
        <v>11.27</v>
      </c>
    </row>
    <row r="67" spans="1:5" ht="15">
      <c r="A67" s="127" t="s">
        <v>148</v>
      </c>
      <c r="B67" s="128"/>
      <c r="C67" s="7"/>
      <c r="D67" s="7"/>
      <c r="E67" s="13">
        <f>E65*E66</f>
        <v>69034.385</v>
      </c>
    </row>
    <row r="68" spans="1:5" ht="36.75" customHeight="1">
      <c r="A68" s="9" t="s">
        <v>35</v>
      </c>
      <c r="B68" s="10" t="s">
        <v>3</v>
      </c>
      <c r="C68" s="140" t="s">
        <v>34</v>
      </c>
      <c r="D68" s="141"/>
      <c r="E68" s="142"/>
    </row>
    <row r="69" spans="1:5" ht="23.25">
      <c r="A69" s="33">
        <v>1</v>
      </c>
      <c r="B69" s="34" t="s">
        <v>36</v>
      </c>
      <c r="C69" s="27">
        <f>SUM(C72:C79)</f>
        <v>2.8056694</v>
      </c>
      <c r="D69" s="7">
        <v>6125.5</v>
      </c>
      <c r="E69" s="40">
        <f>C69*D69</f>
        <v>17186.1279097</v>
      </c>
    </row>
    <row r="70" spans="1:5" ht="15">
      <c r="A70" s="45"/>
      <c r="B70" s="46" t="s">
        <v>4</v>
      </c>
      <c r="C70" s="47"/>
      <c r="D70" s="7">
        <f>E65</f>
        <v>6125.5</v>
      </c>
      <c r="E70" s="12"/>
    </row>
    <row r="71" spans="1:5" ht="15">
      <c r="A71" s="3">
        <v>1.1</v>
      </c>
      <c r="B71" s="4" t="s">
        <v>37</v>
      </c>
      <c r="C71" s="5">
        <f>C72+C73</f>
        <v>2.0647</v>
      </c>
      <c r="D71" s="7">
        <f>E65</f>
        <v>6125.5</v>
      </c>
      <c r="E71" s="12">
        <f>C71*D71</f>
        <v>12647.319850000002</v>
      </c>
    </row>
    <row r="72" spans="1:5" ht="15">
      <c r="A72" s="2"/>
      <c r="B72" s="4" t="s">
        <v>5</v>
      </c>
      <c r="C72" s="6">
        <v>2.0647</v>
      </c>
      <c r="D72" s="7">
        <f>E65</f>
        <v>6125.5</v>
      </c>
      <c r="E72" s="12">
        <f>C72*D72</f>
        <v>12647.319850000002</v>
      </c>
    </row>
    <row r="73" spans="1:5" ht="15">
      <c r="A73" s="2"/>
      <c r="B73" s="4" t="s">
        <v>6</v>
      </c>
      <c r="C73" s="6"/>
      <c r="D73" s="7">
        <f>E65</f>
        <v>6125.5</v>
      </c>
      <c r="E73" s="12"/>
    </row>
    <row r="74" spans="1:5" ht="15">
      <c r="A74" s="2">
        <v>1.2</v>
      </c>
      <c r="B74" s="4" t="s">
        <v>115</v>
      </c>
      <c r="C74" s="6">
        <f>(C72+C73)*0.202</f>
        <v>0.4170694000000001</v>
      </c>
      <c r="D74" s="7">
        <f>E65</f>
        <v>6125.5</v>
      </c>
      <c r="E74" s="12">
        <f>C74*D74</f>
        <v>2554.7586097000008</v>
      </c>
    </row>
    <row r="75" spans="1:5" ht="23.25">
      <c r="A75" s="2">
        <v>1.3</v>
      </c>
      <c r="B75" s="4" t="s">
        <v>134</v>
      </c>
      <c r="C75" s="6">
        <v>0.0302</v>
      </c>
      <c r="D75" s="7">
        <f>E65</f>
        <v>6125.5</v>
      </c>
      <c r="E75" s="12">
        <f>C75*D75</f>
        <v>184.9901</v>
      </c>
    </row>
    <row r="76" spans="1:5" ht="15">
      <c r="A76" s="2">
        <v>1.4</v>
      </c>
      <c r="B76" s="36" t="s">
        <v>7</v>
      </c>
      <c r="C76" s="28"/>
      <c r="D76" s="7">
        <f>E65</f>
        <v>6125.5</v>
      </c>
      <c r="E76" s="12"/>
    </row>
    <row r="77" spans="1:5" ht="15">
      <c r="A77" s="2">
        <v>1.5</v>
      </c>
      <c r="B77" s="36" t="s">
        <v>8</v>
      </c>
      <c r="C77" s="28">
        <v>0.0821</v>
      </c>
      <c r="D77" s="7">
        <f>E65</f>
        <v>6125.5</v>
      </c>
      <c r="E77" s="12">
        <f aca="true" t="shared" si="1" ref="E77:E93">C77*D77</f>
        <v>502.90355000000005</v>
      </c>
    </row>
    <row r="78" spans="1:5" ht="15">
      <c r="A78" s="2">
        <v>1.6</v>
      </c>
      <c r="B78" s="36" t="s">
        <v>135</v>
      </c>
      <c r="C78" s="28">
        <v>0.1846</v>
      </c>
      <c r="D78" s="7">
        <f>E65</f>
        <v>6125.5</v>
      </c>
      <c r="E78" s="12">
        <f t="shared" si="1"/>
        <v>1130.7673</v>
      </c>
    </row>
    <row r="79" spans="1:5" ht="15">
      <c r="A79" s="2">
        <v>1.7</v>
      </c>
      <c r="B79" s="36" t="s">
        <v>136</v>
      </c>
      <c r="C79" s="48">
        <v>0.027</v>
      </c>
      <c r="D79" s="7">
        <f>E65</f>
        <v>6125.5</v>
      </c>
      <c r="E79" s="12">
        <f t="shared" si="1"/>
        <v>165.3885</v>
      </c>
    </row>
    <row r="80" spans="1:5" ht="15">
      <c r="A80" s="31">
        <v>2</v>
      </c>
      <c r="B80" s="34" t="s">
        <v>9</v>
      </c>
      <c r="C80" s="27">
        <f>SUM(C81:C92)</f>
        <v>1.9616</v>
      </c>
      <c r="D80" s="7">
        <f>E65</f>
        <v>6125.5</v>
      </c>
      <c r="E80" s="40">
        <f t="shared" si="1"/>
        <v>12015.7808</v>
      </c>
    </row>
    <row r="81" spans="1:5" ht="15">
      <c r="A81" s="30">
        <v>2.1</v>
      </c>
      <c r="B81" s="36" t="s">
        <v>10</v>
      </c>
      <c r="C81" s="28">
        <v>0.7985</v>
      </c>
      <c r="D81" s="7">
        <f>E65</f>
        <v>6125.5</v>
      </c>
      <c r="E81" s="12">
        <f t="shared" si="1"/>
        <v>4891.2117499999995</v>
      </c>
    </row>
    <row r="82" spans="1:5" ht="15">
      <c r="A82" s="30">
        <v>2.2</v>
      </c>
      <c r="B82" s="36" t="s">
        <v>11</v>
      </c>
      <c r="C82" s="28">
        <v>0.3804</v>
      </c>
      <c r="D82" s="7">
        <f>E65</f>
        <v>6125.5</v>
      </c>
      <c r="E82" s="12">
        <f t="shared" si="1"/>
        <v>2330.1402000000003</v>
      </c>
    </row>
    <row r="83" spans="1:5" ht="23.25">
      <c r="A83" s="30">
        <v>2.3</v>
      </c>
      <c r="B83" s="36" t="s">
        <v>38</v>
      </c>
      <c r="C83" s="28">
        <v>0.0213</v>
      </c>
      <c r="D83" s="7">
        <f>E65</f>
        <v>6125.5</v>
      </c>
      <c r="E83" s="12">
        <f t="shared" si="1"/>
        <v>130.47315</v>
      </c>
    </row>
    <row r="84" spans="1:5" ht="15">
      <c r="A84" s="30">
        <v>2.4</v>
      </c>
      <c r="B84" s="36" t="s">
        <v>13</v>
      </c>
      <c r="C84" s="28">
        <v>0.28</v>
      </c>
      <c r="D84" s="7">
        <f>E65</f>
        <v>6125.5</v>
      </c>
      <c r="E84" s="12">
        <f t="shared" si="1"/>
        <v>1715.14</v>
      </c>
    </row>
    <row r="85" spans="1:5" ht="15">
      <c r="A85" s="30">
        <v>2.5</v>
      </c>
      <c r="B85" s="36" t="s">
        <v>39</v>
      </c>
      <c r="C85" s="28">
        <v>0.1254</v>
      </c>
      <c r="D85" s="11">
        <f>E65</f>
        <v>6125.5</v>
      </c>
      <c r="E85" s="12">
        <f t="shared" si="1"/>
        <v>768.1377000000001</v>
      </c>
    </row>
    <row r="86" spans="1:5" ht="23.25">
      <c r="A86" s="30">
        <v>2.6</v>
      </c>
      <c r="B86" s="36" t="s">
        <v>14</v>
      </c>
      <c r="C86" s="28">
        <v>0.009</v>
      </c>
      <c r="D86" s="7">
        <f>E65</f>
        <v>6125.5</v>
      </c>
      <c r="E86" s="12">
        <f t="shared" si="1"/>
        <v>55.12949999999999</v>
      </c>
    </row>
    <row r="87" spans="1:5" ht="15">
      <c r="A87" s="30">
        <v>2.7</v>
      </c>
      <c r="B87" s="36" t="s">
        <v>137</v>
      </c>
      <c r="C87" s="28">
        <v>0.1996</v>
      </c>
      <c r="D87" s="7">
        <f>D86</f>
        <v>6125.5</v>
      </c>
      <c r="E87" s="12">
        <f t="shared" si="1"/>
        <v>1222.6498</v>
      </c>
    </row>
    <row r="88" spans="1:5" ht="15">
      <c r="A88" s="30">
        <v>2.8</v>
      </c>
      <c r="B88" s="36" t="s">
        <v>15</v>
      </c>
      <c r="C88" s="28">
        <v>0.038</v>
      </c>
      <c r="D88" s="7">
        <f>D87</f>
        <v>6125.5</v>
      </c>
      <c r="E88" s="12">
        <f t="shared" si="1"/>
        <v>232.769</v>
      </c>
    </row>
    <row r="89" spans="1:5" ht="15">
      <c r="A89" s="37" t="s">
        <v>150</v>
      </c>
      <c r="B89" s="36" t="s">
        <v>16</v>
      </c>
      <c r="C89" s="28">
        <v>0.0144</v>
      </c>
      <c r="D89" s="7">
        <f>D87</f>
        <v>6125.5</v>
      </c>
      <c r="E89" s="12">
        <f t="shared" si="1"/>
        <v>88.2072</v>
      </c>
    </row>
    <row r="90" spans="1:5" ht="15">
      <c r="A90" s="30">
        <v>2.1</v>
      </c>
      <c r="B90" s="36" t="s">
        <v>17</v>
      </c>
      <c r="C90" s="28">
        <v>0.0262</v>
      </c>
      <c r="D90" s="7">
        <f>D87</f>
        <v>6125.5</v>
      </c>
      <c r="E90" s="12">
        <f t="shared" si="1"/>
        <v>160.4881</v>
      </c>
    </row>
    <row r="91" spans="1:5" ht="15">
      <c r="A91" s="30">
        <v>2.11</v>
      </c>
      <c r="B91" s="36" t="s">
        <v>18</v>
      </c>
      <c r="C91" s="28">
        <v>0.049</v>
      </c>
      <c r="D91" s="7">
        <f>D88</f>
        <v>6125.5</v>
      </c>
      <c r="E91" s="12">
        <f t="shared" si="1"/>
        <v>300.1495</v>
      </c>
    </row>
    <row r="92" spans="1:5" ht="23.25">
      <c r="A92" s="30">
        <v>2.12</v>
      </c>
      <c r="B92" s="36" t="s">
        <v>138</v>
      </c>
      <c r="C92" s="28">
        <v>0.0198</v>
      </c>
      <c r="D92" s="7">
        <f>D91</f>
        <v>6125.5</v>
      </c>
      <c r="E92" s="12">
        <f t="shared" si="1"/>
        <v>121.28490000000001</v>
      </c>
    </row>
    <row r="93" spans="1:5" ht="23.25">
      <c r="A93" s="31">
        <v>3</v>
      </c>
      <c r="B93" s="34" t="s">
        <v>19</v>
      </c>
      <c r="C93" s="27">
        <f>SUM(C94:C96)</f>
        <v>0</v>
      </c>
      <c r="D93" s="7">
        <f>D91</f>
        <v>6125.5</v>
      </c>
      <c r="E93" s="40">
        <f t="shared" si="1"/>
        <v>0</v>
      </c>
    </row>
    <row r="94" spans="1:5" ht="15">
      <c r="A94" s="30">
        <v>3.1</v>
      </c>
      <c r="B94" s="36" t="s">
        <v>20</v>
      </c>
      <c r="C94" s="28"/>
      <c r="D94" s="7">
        <f>D91</f>
        <v>6125.5</v>
      </c>
      <c r="E94" s="12"/>
    </row>
    <row r="95" spans="1:5" ht="15">
      <c r="A95" s="30">
        <v>3.2</v>
      </c>
      <c r="B95" s="36" t="s">
        <v>21</v>
      </c>
      <c r="C95" s="28"/>
      <c r="D95" s="7">
        <f>D92</f>
        <v>6125.5</v>
      </c>
      <c r="E95" s="12"/>
    </row>
    <row r="96" spans="1:5" ht="15">
      <c r="A96" s="30">
        <v>3.3</v>
      </c>
      <c r="B96" s="36" t="s">
        <v>22</v>
      </c>
      <c r="C96" s="28"/>
      <c r="D96" s="7">
        <f>D95</f>
        <v>6125.5</v>
      </c>
      <c r="E96" s="12"/>
    </row>
    <row r="97" spans="1:5" ht="23.25">
      <c r="A97" s="31">
        <v>4</v>
      </c>
      <c r="B97" s="34" t="s">
        <v>23</v>
      </c>
      <c r="C97" s="27">
        <f>SUM(C98:C104)</f>
        <v>2.9745</v>
      </c>
      <c r="D97" s="7">
        <f>D96</f>
        <v>6125.5</v>
      </c>
      <c r="E97" s="40">
        <f aca="true" t="shared" si="2" ref="E97:E112">C97*D97</f>
        <v>18220.29975</v>
      </c>
    </row>
    <row r="98" spans="1:5" ht="23.25">
      <c r="A98" s="30">
        <v>4.1</v>
      </c>
      <c r="B98" s="36" t="s">
        <v>41</v>
      </c>
      <c r="C98" s="28">
        <v>1.9848</v>
      </c>
      <c r="D98" s="7">
        <f>D96</f>
        <v>6125.5</v>
      </c>
      <c r="E98" s="12">
        <f t="shared" si="2"/>
        <v>12157.892399999999</v>
      </c>
    </row>
    <row r="99" spans="1:5" ht="15">
      <c r="A99" s="30">
        <v>4.2</v>
      </c>
      <c r="B99" s="36" t="s">
        <v>115</v>
      </c>
      <c r="C99" s="28">
        <v>0.4009</v>
      </c>
      <c r="D99" s="7">
        <f>D96</f>
        <v>6125.5</v>
      </c>
      <c r="E99" s="12">
        <f t="shared" si="2"/>
        <v>2455.71295</v>
      </c>
    </row>
    <row r="100" spans="1:5" ht="15">
      <c r="A100" s="30">
        <v>4.3</v>
      </c>
      <c r="B100" s="36" t="s">
        <v>24</v>
      </c>
      <c r="C100" s="28">
        <v>0.2753</v>
      </c>
      <c r="D100" s="7">
        <f>D96</f>
        <v>6125.5</v>
      </c>
      <c r="E100" s="12">
        <f t="shared" si="2"/>
        <v>1686.35015</v>
      </c>
    </row>
    <row r="101" spans="1:5" ht="15">
      <c r="A101" s="30">
        <v>4.4</v>
      </c>
      <c r="B101" s="36" t="s">
        <v>139</v>
      </c>
      <c r="C101" s="28">
        <v>0.0383</v>
      </c>
      <c r="D101" s="7">
        <f>D98</f>
        <v>6125.5</v>
      </c>
      <c r="E101" s="12">
        <f t="shared" si="2"/>
        <v>234.60665</v>
      </c>
    </row>
    <row r="102" spans="1:5" ht="15">
      <c r="A102" s="30">
        <v>4.5</v>
      </c>
      <c r="B102" s="36" t="s">
        <v>25</v>
      </c>
      <c r="C102" s="28">
        <v>0.0012</v>
      </c>
      <c r="D102" s="7">
        <f>D100</f>
        <v>6125.5</v>
      </c>
      <c r="E102" s="12">
        <f t="shared" si="2"/>
        <v>7.350599999999999</v>
      </c>
    </row>
    <row r="103" spans="1:5" ht="15">
      <c r="A103" s="30">
        <v>4.6</v>
      </c>
      <c r="B103" s="36" t="s">
        <v>26</v>
      </c>
      <c r="C103" s="28">
        <v>0.0819</v>
      </c>
      <c r="D103" s="7">
        <f>D100</f>
        <v>6125.5</v>
      </c>
      <c r="E103" s="12">
        <f t="shared" si="2"/>
        <v>501.67845</v>
      </c>
    </row>
    <row r="104" spans="1:5" ht="15">
      <c r="A104" s="30">
        <v>4.7</v>
      </c>
      <c r="B104" s="36" t="s">
        <v>42</v>
      </c>
      <c r="C104" s="28">
        <v>0.1921</v>
      </c>
      <c r="D104" s="7">
        <f>D100</f>
        <v>6125.5</v>
      </c>
      <c r="E104" s="12">
        <f t="shared" si="2"/>
        <v>1176.70855</v>
      </c>
    </row>
    <row r="105" spans="1:5" ht="15">
      <c r="A105" s="31">
        <v>5</v>
      </c>
      <c r="B105" s="34" t="s">
        <v>27</v>
      </c>
      <c r="C105" s="27">
        <f>SUM(C106:C109)</f>
        <v>1.1439000000000001</v>
      </c>
      <c r="D105" s="7">
        <f>D100</f>
        <v>6125.5</v>
      </c>
      <c r="E105" s="40">
        <f t="shared" si="2"/>
        <v>7006.959450000001</v>
      </c>
    </row>
    <row r="106" spans="1:5" ht="23.25">
      <c r="A106" s="30">
        <v>5.1</v>
      </c>
      <c r="B106" s="36" t="s">
        <v>43</v>
      </c>
      <c r="C106" s="28">
        <v>0.5794</v>
      </c>
      <c r="D106" s="7">
        <f>D101</f>
        <v>6125.5</v>
      </c>
      <c r="E106" s="12">
        <f t="shared" si="2"/>
        <v>3549.1147</v>
      </c>
    </row>
    <row r="107" spans="1:5" ht="15">
      <c r="A107" s="30">
        <v>5.2</v>
      </c>
      <c r="B107" s="36" t="s">
        <v>115</v>
      </c>
      <c r="C107" s="28">
        <v>0.117</v>
      </c>
      <c r="D107" s="7">
        <f>D101</f>
        <v>6125.5</v>
      </c>
      <c r="E107" s="12">
        <f t="shared" si="2"/>
        <v>716.6835000000001</v>
      </c>
    </row>
    <row r="108" spans="1:5" ht="15">
      <c r="A108" s="30">
        <v>5.3</v>
      </c>
      <c r="B108" s="36" t="s">
        <v>28</v>
      </c>
      <c r="C108" s="28">
        <v>0.1618</v>
      </c>
      <c r="D108" s="7">
        <f>D101</f>
        <v>6125.5</v>
      </c>
      <c r="E108" s="12">
        <f t="shared" si="2"/>
        <v>991.1059</v>
      </c>
    </row>
    <row r="109" spans="1:5" ht="15">
      <c r="A109" s="30">
        <v>5.4</v>
      </c>
      <c r="B109" s="36" t="s">
        <v>29</v>
      </c>
      <c r="C109" s="28">
        <v>0.2857</v>
      </c>
      <c r="D109" s="7">
        <f>D102</f>
        <v>6125.5</v>
      </c>
      <c r="E109" s="12">
        <f t="shared" si="2"/>
        <v>1750.05535</v>
      </c>
    </row>
    <row r="110" spans="1:5" ht="15">
      <c r="A110" s="31">
        <v>6</v>
      </c>
      <c r="B110" s="34" t="s">
        <v>44</v>
      </c>
      <c r="C110" s="27">
        <v>2.1347</v>
      </c>
      <c r="D110" s="7">
        <f>D100</f>
        <v>6125.5</v>
      </c>
      <c r="E110" s="40">
        <f t="shared" si="2"/>
        <v>13076.10485</v>
      </c>
    </row>
    <row r="111" spans="1:5" ht="15">
      <c r="A111" s="35">
        <v>6.1</v>
      </c>
      <c r="B111" s="34" t="s">
        <v>117</v>
      </c>
      <c r="C111" s="27">
        <f>C118*9.85%</f>
        <v>1.1100949999999998</v>
      </c>
      <c r="D111" s="7">
        <f>D100</f>
        <v>6125.5</v>
      </c>
      <c r="E111" s="40">
        <f t="shared" si="2"/>
        <v>6799.886922499999</v>
      </c>
    </row>
    <row r="112" spans="1:5" ht="15">
      <c r="A112" s="31">
        <v>7</v>
      </c>
      <c r="B112" s="34" t="s">
        <v>30</v>
      </c>
      <c r="C112" s="27">
        <v>0.009</v>
      </c>
      <c r="D112" s="7">
        <f>D100</f>
        <v>6125.5</v>
      </c>
      <c r="E112" s="40">
        <f t="shared" si="2"/>
        <v>55.12949999999999</v>
      </c>
    </row>
    <row r="113" spans="1:5" ht="15">
      <c r="A113" s="31">
        <v>8</v>
      </c>
      <c r="B113" s="34" t="s">
        <v>31</v>
      </c>
      <c r="C113" s="29">
        <f>C112+C110+C105+C97+C93+C80+C69</f>
        <v>11.0293694</v>
      </c>
      <c r="D113" s="7">
        <f>D101</f>
        <v>6125.5</v>
      </c>
      <c r="E113" s="40">
        <f>E69+E80+E93+E97+E105+E110+E112</f>
        <v>67560.4022597</v>
      </c>
    </row>
    <row r="114" spans="1:5" ht="15">
      <c r="A114" s="38">
        <v>9</v>
      </c>
      <c r="B114" s="36" t="s">
        <v>32</v>
      </c>
      <c r="C114" s="28">
        <v>0.1152</v>
      </c>
      <c r="D114" s="7">
        <f>D102</f>
        <v>6125.5</v>
      </c>
      <c r="E114" s="12">
        <f>C114*D114</f>
        <v>705.6576</v>
      </c>
    </row>
    <row r="115" spans="1:5" ht="15">
      <c r="A115" s="38">
        <v>10</v>
      </c>
      <c r="B115" s="36" t="s">
        <v>45</v>
      </c>
      <c r="C115" s="51">
        <v>0.1254</v>
      </c>
      <c r="D115" s="7">
        <f>D105</f>
        <v>6125.5</v>
      </c>
      <c r="E115" s="12">
        <f>C115*D115+0.19</f>
        <v>768.3277000000002</v>
      </c>
    </row>
    <row r="116" spans="1:5" ht="15">
      <c r="A116" s="31">
        <v>11</v>
      </c>
      <c r="B116" s="54" t="s">
        <v>33</v>
      </c>
      <c r="C116" s="27">
        <f>C113+C114+C115</f>
        <v>11.2699694</v>
      </c>
      <c r="D116" s="7">
        <f>D105</f>
        <v>6125.5</v>
      </c>
      <c r="E116" s="40">
        <f>E113+E114+E115</f>
        <v>69034.3875597</v>
      </c>
    </row>
    <row r="117" ht="15">
      <c r="C117" s="94"/>
    </row>
    <row r="118" ht="15">
      <c r="C118" s="91">
        <v>11.27</v>
      </c>
    </row>
    <row r="121" spans="2:5" ht="15">
      <c r="B121" t="s">
        <v>160</v>
      </c>
      <c r="E121" s="110" t="s">
        <v>161</v>
      </c>
    </row>
    <row r="123" ht="15">
      <c r="E123" s="110"/>
    </row>
  </sheetData>
  <sheetProtection/>
  <mergeCells count="13">
    <mergeCell ref="A7:B7"/>
    <mergeCell ref="A8:B8"/>
    <mergeCell ref="C9:E9"/>
    <mergeCell ref="C68:E68"/>
    <mergeCell ref="A64:E64"/>
    <mergeCell ref="A65:B65"/>
    <mergeCell ref="A66:B66"/>
    <mergeCell ref="A67:B67"/>
    <mergeCell ref="A1:E1"/>
    <mergeCell ref="A3:E3"/>
    <mergeCell ref="A5:E5"/>
    <mergeCell ref="A6:B6"/>
    <mergeCell ref="A62:E62"/>
  </mergeCells>
  <hyperlinks>
    <hyperlink ref="A3:E3" location="ГЛАВНАЯ!A1" display="Вернуться на главную страницу к списку домов"/>
  </hyperlink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121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2.421875" style="0" customWidth="1"/>
    <col min="3" max="3" width="19.421875" style="0" hidden="1" customWidth="1"/>
    <col min="4" max="4" width="19.8515625" style="0" hidden="1" customWidth="1"/>
    <col min="5" max="5" width="34.00390625" style="0" customWidth="1"/>
  </cols>
  <sheetData>
    <row r="1" spans="1:5" ht="44.25" customHeight="1" thickBot="1">
      <c r="A1" s="122" t="s">
        <v>140</v>
      </c>
      <c r="B1" s="122"/>
      <c r="C1" s="122"/>
      <c r="D1" s="122"/>
      <c r="E1" s="122"/>
    </row>
    <row r="3" spans="1:5" ht="15">
      <c r="A3" s="126" t="s">
        <v>86</v>
      </c>
      <c r="B3" s="126"/>
      <c r="C3" s="126"/>
      <c r="D3" s="126"/>
      <c r="E3" s="126"/>
    </row>
    <row r="5" spans="1:5" ht="15">
      <c r="A5" s="143" t="s">
        <v>110</v>
      </c>
      <c r="B5" s="143"/>
      <c r="C5" s="143"/>
      <c r="D5" s="143"/>
      <c r="E5" s="143"/>
    </row>
    <row r="6" spans="1:5" ht="15">
      <c r="A6" s="144" t="s">
        <v>1</v>
      </c>
      <c r="B6" s="145"/>
      <c r="C6" s="20"/>
      <c r="D6" s="20"/>
      <c r="E6" s="21">
        <v>7512.2</v>
      </c>
    </row>
    <row r="7" spans="1:5" ht="15">
      <c r="A7" s="144" t="s">
        <v>2</v>
      </c>
      <c r="B7" s="145"/>
      <c r="C7" s="20"/>
      <c r="D7" s="20"/>
      <c r="E7" s="21">
        <v>13.93</v>
      </c>
    </row>
    <row r="8" spans="1:5" ht="15">
      <c r="A8" s="135" t="s">
        <v>147</v>
      </c>
      <c r="B8" s="136"/>
      <c r="C8" s="20"/>
      <c r="D8" s="20"/>
      <c r="E8" s="24">
        <f>E6*E7</f>
        <v>104644.946</v>
      </c>
    </row>
    <row r="9" spans="1:5" ht="39.75" customHeight="1">
      <c r="A9" s="22" t="s">
        <v>35</v>
      </c>
      <c r="B9" s="23" t="s">
        <v>3</v>
      </c>
      <c r="C9" s="146" t="s">
        <v>34</v>
      </c>
      <c r="D9" s="147"/>
      <c r="E9" s="148"/>
    </row>
    <row r="10" spans="1:5" ht="23.25">
      <c r="A10" s="33">
        <v>1</v>
      </c>
      <c r="B10" s="34" t="s">
        <v>36</v>
      </c>
      <c r="C10" s="27">
        <f>SUM(C13:C20)</f>
        <v>1.5177150000000004</v>
      </c>
      <c r="D10" s="21">
        <v>7512.2</v>
      </c>
      <c r="E10" s="40">
        <f>C10*D10</f>
        <v>11401.378623000002</v>
      </c>
    </row>
    <row r="11" spans="1:5" ht="15">
      <c r="A11" s="45"/>
      <c r="B11" s="46" t="s">
        <v>4</v>
      </c>
      <c r="C11" s="60"/>
      <c r="D11" s="21">
        <v>7512.2</v>
      </c>
      <c r="E11" s="12"/>
    </row>
    <row r="12" spans="1:5" ht="15">
      <c r="A12" s="3">
        <v>1.1</v>
      </c>
      <c r="B12" s="4" t="s">
        <v>37</v>
      </c>
      <c r="C12" s="5">
        <f>C13+C14</f>
        <v>1.0075</v>
      </c>
      <c r="D12" s="21">
        <v>7512.2</v>
      </c>
      <c r="E12" s="12">
        <f aca="true" t="shared" si="0" ref="E12:E56">C12*D12</f>
        <v>7568.5415</v>
      </c>
    </row>
    <row r="13" spans="1:5" ht="15">
      <c r="A13" s="2"/>
      <c r="B13" s="4" t="s">
        <v>5</v>
      </c>
      <c r="C13" s="6">
        <v>1.0075</v>
      </c>
      <c r="D13" s="21">
        <v>7512.2</v>
      </c>
      <c r="E13" s="12">
        <f t="shared" si="0"/>
        <v>7568.5415</v>
      </c>
    </row>
    <row r="14" spans="1:5" ht="15">
      <c r="A14" s="2"/>
      <c r="B14" s="4" t="s">
        <v>6</v>
      </c>
      <c r="C14" s="6"/>
      <c r="D14" s="21">
        <v>7512.2</v>
      </c>
      <c r="E14" s="12"/>
    </row>
    <row r="15" spans="1:5" ht="15">
      <c r="A15" s="2">
        <v>1.2</v>
      </c>
      <c r="B15" s="4" t="s">
        <v>115</v>
      </c>
      <c r="C15" s="6">
        <f>(C13+C14)*0.202</f>
        <v>0.20351500000000003</v>
      </c>
      <c r="D15" s="21">
        <v>7512.2</v>
      </c>
      <c r="E15" s="12">
        <f t="shared" si="0"/>
        <v>1528.845383</v>
      </c>
    </row>
    <row r="16" spans="1:5" ht="23.25">
      <c r="A16" s="2">
        <v>1.3</v>
      </c>
      <c r="B16" s="4" t="s">
        <v>134</v>
      </c>
      <c r="C16" s="6">
        <v>0.0087</v>
      </c>
      <c r="D16" s="21">
        <v>7512.2</v>
      </c>
      <c r="E16" s="12">
        <f t="shared" si="0"/>
        <v>65.35614</v>
      </c>
    </row>
    <row r="17" spans="1:5" ht="15">
      <c r="A17" s="2">
        <v>1.4</v>
      </c>
      <c r="B17" s="36" t="s">
        <v>7</v>
      </c>
      <c r="C17" s="28"/>
      <c r="D17" s="21">
        <v>7512.2</v>
      </c>
      <c r="E17" s="12"/>
    </row>
    <row r="18" spans="1:5" ht="15">
      <c r="A18" s="2">
        <v>1.5</v>
      </c>
      <c r="B18" s="36" t="s">
        <v>8</v>
      </c>
      <c r="C18" s="28">
        <v>0.0816</v>
      </c>
      <c r="D18" s="21">
        <v>7512.2</v>
      </c>
      <c r="E18" s="12">
        <f t="shared" si="0"/>
        <v>612.99552</v>
      </c>
    </row>
    <row r="19" spans="1:5" ht="15">
      <c r="A19" s="2">
        <v>1.6</v>
      </c>
      <c r="B19" s="36" t="s">
        <v>135</v>
      </c>
      <c r="C19" s="28">
        <v>0.1164</v>
      </c>
      <c r="D19" s="21">
        <v>7512.2</v>
      </c>
      <c r="E19" s="12">
        <f t="shared" si="0"/>
        <v>874.42008</v>
      </c>
    </row>
    <row r="20" spans="1:5" ht="15">
      <c r="A20" s="2">
        <v>1.7</v>
      </c>
      <c r="B20" s="36" t="s">
        <v>136</v>
      </c>
      <c r="C20" s="48">
        <v>0.1</v>
      </c>
      <c r="D20" s="21">
        <v>7512.2</v>
      </c>
      <c r="E20" s="12">
        <f t="shared" si="0"/>
        <v>751.22</v>
      </c>
    </row>
    <row r="21" spans="1:5" ht="15">
      <c r="A21" s="31">
        <v>2</v>
      </c>
      <c r="B21" s="34" t="s">
        <v>9</v>
      </c>
      <c r="C21" s="27">
        <f>SUM(C22:C34)</f>
        <v>2.767</v>
      </c>
      <c r="D21" s="21">
        <v>7512.2</v>
      </c>
      <c r="E21" s="40">
        <f t="shared" si="0"/>
        <v>20786.2574</v>
      </c>
    </row>
    <row r="22" spans="1:5" ht="15">
      <c r="A22" s="30">
        <v>2.1</v>
      </c>
      <c r="B22" s="36" t="s">
        <v>10</v>
      </c>
      <c r="C22" s="28">
        <v>0.6191</v>
      </c>
      <c r="D22" s="21">
        <v>7512.2</v>
      </c>
      <c r="E22" s="12">
        <f t="shared" si="0"/>
        <v>4650.803019999999</v>
      </c>
    </row>
    <row r="23" spans="1:5" ht="15">
      <c r="A23" s="30">
        <v>2.2</v>
      </c>
      <c r="B23" s="36" t="s">
        <v>11</v>
      </c>
      <c r="C23" s="28">
        <v>0.2333</v>
      </c>
      <c r="D23" s="21">
        <v>7512.2</v>
      </c>
      <c r="E23" s="12">
        <f t="shared" si="0"/>
        <v>1752.59626</v>
      </c>
    </row>
    <row r="24" spans="1:5" ht="23.25">
      <c r="A24" s="30">
        <v>2.3</v>
      </c>
      <c r="B24" s="36" t="s">
        <v>12</v>
      </c>
      <c r="C24" s="28">
        <v>1.373</v>
      </c>
      <c r="D24" s="21">
        <v>7512.2</v>
      </c>
      <c r="E24" s="12">
        <f t="shared" si="0"/>
        <v>10314.2506</v>
      </c>
    </row>
    <row r="25" spans="1:5" ht="23.25">
      <c r="A25" s="30">
        <v>2.4</v>
      </c>
      <c r="B25" s="36" t="s">
        <v>38</v>
      </c>
      <c r="C25" s="28">
        <v>0.0192</v>
      </c>
      <c r="D25" s="21">
        <v>7512.2</v>
      </c>
      <c r="E25" s="12">
        <f t="shared" si="0"/>
        <v>144.23423999999997</v>
      </c>
    </row>
    <row r="26" spans="1:5" ht="15">
      <c r="A26" s="30">
        <v>2.5</v>
      </c>
      <c r="B26" s="36" t="s">
        <v>13</v>
      </c>
      <c r="C26" s="28">
        <v>0.2607</v>
      </c>
      <c r="D26" s="21">
        <v>7512.2</v>
      </c>
      <c r="E26" s="12">
        <f t="shared" si="0"/>
        <v>1958.4305399999998</v>
      </c>
    </row>
    <row r="27" spans="1:5" ht="15">
      <c r="A27" s="30">
        <v>2.6</v>
      </c>
      <c r="B27" s="36" t="s">
        <v>39</v>
      </c>
      <c r="C27" s="28">
        <v>0.0668</v>
      </c>
      <c r="D27" s="21">
        <v>7512.2</v>
      </c>
      <c r="E27" s="12">
        <f t="shared" si="0"/>
        <v>501.81496</v>
      </c>
    </row>
    <row r="28" spans="1:5" ht="23.25">
      <c r="A28" s="30">
        <v>2.7</v>
      </c>
      <c r="B28" s="36" t="s">
        <v>14</v>
      </c>
      <c r="C28" s="28">
        <v>0.0092</v>
      </c>
      <c r="D28" s="21">
        <v>7512.2</v>
      </c>
      <c r="E28" s="12">
        <f t="shared" si="0"/>
        <v>69.11224</v>
      </c>
    </row>
    <row r="29" spans="1:5" ht="15">
      <c r="A29" s="30">
        <v>2.8</v>
      </c>
      <c r="B29" s="36" t="s">
        <v>137</v>
      </c>
      <c r="C29" s="28"/>
      <c r="D29" s="21">
        <v>7512.2</v>
      </c>
      <c r="E29" s="12"/>
    </row>
    <row r="30" spans="1:5" ht="15">
      <c r="A30" s="30">
        <v>2.9</v>
      </c>
      <c r="B30" s="36" t="s">
        <v>15</v>
      </c>
      <c r="C30" s="28">
        <v>0.0483</v>
      </c>
      <c r="D30" s="21">
        <v>7512.2</v>
      </c>
      <c r="E30" s="12">
        <f t="shared" si="0"/>
        <v>362.83926</v>
      </c>
    </row>
    <row r="31" spans="1:5" ht="15">
      <c r="A31" s="37" t="s">
        <v>40</v>
      </c>
      <c r="B31" s="36" t="s">
        <v>16</v>
      </c>
      <c r="C31" s="28">
        <v>0.0144</v>
      </c>
      <c r="D31" s="21">
        <v>7512.2</v>
      </c>
      <c r="E31" s="12">
        <f t="shared" si="0"/>
        <v>108.17568</v>
      </c>
    </row>
    <row r="32" spans="1:5" ht="23.25">
      <c r="A32" s="30">
        <v>2.11</v>
      </c>
      <c r="B32" s="36" t="s">
        <v>17</v>
      </c>
      <c r="C32" s="28">
        <v>0.0542</v>
      </c>
      <c r="D32" s="21">
        <v>7512.2</v>
      </c>
      <c r="E32" s="12">
        <f t="shared" si="0"/>
        <v>407.16123999999996</v>
      </c>
    </row>
    <row r="33" spans="1:5" ht="15">
      <c r="A33" s="30">
        <v>2.12</v>
      </c>
      <c r="B33" s="36" t="s">
        <v>18</v>
      </c>
      <c r="C33" s="28">
        <v>0.049</v>
      </c>
      <c r="D33" s="21">
        <v>7512.2</v>
      </c>
      <c r="E33" s="12">
        <f t="shared" si="0"/>
        <v>368.0978</v>
      </c>
    </row>
    <row r="34" spans="1:5" ht="23.25">
      <c r="A34" s="30">
        <v>2.13</v>
      </c>
      <c r="B34" s="36" t="s">
        <v>138</v>
      </c>
      <c r="C34" s="28">
        <v>0.0198</v>
      </c>
      <c r="D34" s="21">
        <v>7512.2</v>
      </c>
      <c r="E34" s="12">
        <f t="shared" si="0"/>
        <v>148.74156000000002</v>
      </c>
    </row>
    <row r="35" spans="1:5" ht="23.25">
      <c r="A35" s="31">
        <v>3</v>
      </c>
      <c r="B35" s="34" t="s">
        <v>19</v>
      </c>
      <c r="C35" s="27">
        <f>SUM(C36:C38)</f>
        <v>2.6005</v>
      </c>
      <c r="D35" s="21">
        <v>7512.2</v>
      </c>
      <c r="E35" s="40">
        <f t="shared" si="0"/>
        <v>19535.4761</v>
      </c>
    </row>
    <row r="36" spans="1:5" ht="15">
      <c r="A36" s="30">
        <v>3.1</v>
      </c>
      <c r="B36" s="36" t="s">
        <v>20</v>
      </c>
      <c r="C36" s="28">
        <v>2.4367</v>
      </c>
      <c r="D36" s="21">
        <v>7512.2</v>
      </c>
      <c r="E36" s="12">
        <f t="shared" si="0"/>
        <v>18304.97774</v>
      </c>
    </row>
    <row r="37" spans="1:5" ht="15">
      <c r="A37" s="30">
        <v>3.2</v>
      </c>
      <c r="B37" s="36" t="s">
        <v>21</v>
      </c>
      <c r="C37" s="28">
        <v>0.163</v>
      </c>
      <c r="D37" s="21">
        <v>7512.2</v>
      </c>
      <c r="E37" s="12">
        <f t="shared" si="0"/>
        <v>1224.4886</v>
      </c>
    </row>
    <row r="38" spans="1:5" ht="15">
      <c r="A38" s="30">
        <v>3.3</v>
      </c>
      <c r="B38" s="36" t="s">
        <v>22</v>
      </c>
      <c r="C38" s="28">
        <v>0.0008</v>
      </c>
      <c r="D38" s="21">
        <v>7512.2</v>
      </c>
      <c r="E38" s="12">
        <f t="shared" si="0"/>
        <v>6.00976</v>
      </c>
    </row>
    <row r="39" spans="1:5" ht="23.25">
      <c r="A39" s="31">
        <v>4</v>
      </c>
      <c r="B39" s="34" t="s">
        <v>23</v>
      </c>
      <c r="C39" s="27">
        <f>SUM(C40:C46)</f>
        <v>2.63403268</v>
      </c>
      <c r="D39" s="21">
        <v>7512.2</v>
      </c>
      <c r="E39" s="40">
        <f t="shared" si="0"/>
        <v>19787.380298695996</v>
      </c>
    </row>
    <row r="40" spans="1:5" ht="23.25">
      <c r="A40" s="30">
        <v>4.1</v>
      </c>
      <c r="B40" s="36" t="s">
        <v>41</v>
      </c>
      <c r="C40" s="28">
        <v>1.8294</v>
      </c>
      <c r="D40" s="21">
        <v>7512.2</v>
      </c>
      <c r="E40" s="12">
        <f t="shared" si="0"/>
        <v>13742.818679999998</v>
      </c>
    </row>
    <row r="41" spans="1:5" ht="15">
      <c r="A41" s="30">
        <v>4.2</v>
      </c>
      <c r="B41" s="36" t="s">
        <v>115</v>
      </c>
      <c r="C41" s="28">
        <f>C40*0.202</f>
        <v>0.3695388</v>
      </c>
      <c r="D41" s="21">
        <v>7512.2</v>
      </c>
      <c r="E41" s="12">
        <f t="shared" si="0"/>
        <v>2776.04937336</v>
      </c>
    </row>
    <row r="42" spans="1:5" ht="15">
      <c r="A42" s="30">
        <v>4.3</v>
      </c>
      <c r="B42" s="36" t="s">
        <v>24</v>
      </c>
      <c r="C42" s="28">
        <f>(C40+C41)*0.1</f>
        <v>0.21989388</v>
      </c>
      <c r="D42" s="21">
        <v>7512.2</v>
      </c>
      <c r="E42" s="12">
        <f t="shared" si="0"/>
        <v>1651.886805336</v>
      </c>
    </row>
    <row r="43" spans="1:5" ht="15">
      <c r="A43" s="30">
        <v>4.4</v>
      </c>
      <c r="B43" s="36" t="s">
        <v>139</v>
      </c>
      <c r="C43" s="28">
        <v>0.0157</v>
      </c>
      <c r="D43" s="21">
        <v>7512.2</v>
      </c>
      <c r="E43" s="12">
        <f t="shared" si="0"/>
        <v>117.94153999999999</v>
      </c>
    </row>
    <row r="44" spans="1:5" ht="15">
      <c r="A44" s="30">
        <v>4.5</v>
      </c>
      <c r="B44" s="36" t="s">
        <v>25</v>
      </c>
      <c r="C44" s="28">
        <v>0.0036000000000000003</v>
      </c>
      <c r="D44" s="21">
        <v>7512.2</v>
      </c>
      <c r="E44" s="12">
        <f t="shared" si="0"/>
        <v>27.043920000000004</v>
      </c>
    </row>
    <row r="45" spans="1:5" ht="15">
      <c r="A45" s="30">
        <v>4.6</v>
      </c>
      <c r="B45" s="36" t="s">
        <v>26</v>
      </c>
      <c r="C45" s="28">
        <v>0.08</v>
      </c>
      <c r="D45" s="21">
        <v>7512.2</v>
      </c>
      <c r="E45" s="12">
        <f t="shared" si="0"/>
        <v>600.976</v>
      </c>
    </row>
    <row r="46" spans="1:5" ht="15">
      <c r="A46" s="30">
        <v>4.7</v>
      </c>
      <c r="B46" s="36" t="s">
        <v>42</v>
      </c>
      <c r="C46" s="28">
        <v>0.1159</v>
      </c>
      <c r="D46" s="21">
        <v>7512.2</v>
      </c>
      <c r="E46" s="12">
        <f t="shared" si="0"/>
        <v>870.66398</v>
      </c>
    </row>
    <row r="47" spans="1:5" ht="15">
      <c r="A47" s="31">
        <v>5</v>
      </c>
      <c r="B47" s="34" t="s">
        <v>27</v>
      </c>
      <c r="C47" s="27">
        <f>SUM(C48:C51)</f>
        <v>1.2856634</v>
      </c>
      <c r="D47" s="21">
        <v>7512.2</v>
      </c>
      <c r="E47" s="40">
        <f t="shared" si="0"/>
        <v>9658.160593479999</v>
      </c>
    </row>
    <row r="48" spans="1:5" ht="23.25">
      <c r="A48" s="30">
        <v>5.1</v>
      </c>
      <c r="B48" s="36" t="s">
        <v>43</v>
      </c>
      <c r="C48" s="28">
        <v>0.6617</v>
      </c>
      <c r="D48" s="21">
        <v>7512.2</v>
      </c>
      <c r="E48" s="12">
        <f t="shared" si="0"/>
        <v>4970.82274</v>
      </c>
    </row>
    <row r="49" spans="1:5" ht="15">
      <c r="A49" s="30">
        <v>5.2</v>
      </c>
      <c r="B49" s="36" t="s">
        <v>115</v>
      </c>
      <c r="C49" s="28">
        <f>C48*0.202</f>
        <v>0.1336634</v>
      </c>
      <c r="D49" s="21">
        <v>7512.2</v>
      </c>
      <c r="E49" s="12">
        <f t="shared" si="0"/>
        <v>1004.1061934799999</v>
      </c>
    </row>
    <row r="50" spans="1:5" ht="15">
      <c r="A50" s="30">
        <v>5.3</v>
      </c>
      <c r="B50" s="36" t="s">
        <v>28</v>
      </c>
      <c r="C50" s="28">
        <v>0.2159</v>
      </c>
      <c r="D50" s="21">
        <v>7512.2</v>
      </c>
      <c r="E50" s="12">
        <f t="shared" si="0"/>
        <v>1621.88398</v>
      </c>
    </row>
    <row r="51" spans="1:5" ht="15">
      <c r="A51" s="30">
        <v>5.4</v>
      </c>
      <c r="B51" s="36" t="s">
        <v>29</v>
      </c>
      <c r="C51" s="28">
        <v>0.2744</v>
      </c>
      <c r="D51" s="21">
        <v>7512.2</v>
      </c>
      <c r="E51" s="12">
        <f t="shared" si="0"/>
        <v>2061.34768</v>
      </c>
    </row>
    <row r="52" spans="1:5" ht="15">
      <c r="A52" s="31">
        <v>6</v>
      </c>
      <c r="B52" s="34" t="s">
        <v>44</v>
      </c>
      <c r="C52" s="27">
        <f>C60*18.5%</f>
        <v>2.57705</v>
      </c>
      <c r="D52" s="21">
        <v>7512.2</v>
      </c>
      <c r="E52" s="40">
        <f t="shared" si="0"/>
        <v>19359.31501</v>
      </c>
    </row>
    <row r="53" spans="1:5" ht="15">
      <c r="A53" s="35">
        <v>6.1</v>
      </c>
      <c r="B53" s="34" t="s">
        <v>117</v>
      </c>
      <c r="C53" s="27">
        <f>C60*9.85%</f>
        <v>1.372105</v>
      </c>
      <c r="D53" s="21">
        <v>7512.2</v>
      </c>
      <c r="E53" s="40">
        <f t="shared" si="0"/>
        <v>10307.527181</v>
      </c>
    </row>
    <row r="54" spans="1:5" ht="15">
      <c r="A54" s="31">
        <v>7</v>
      </c>
      <c r="B54" s="34" t="s">
        <v>30</v>
      </c>
      <c r="C54" s="27">
        <v>0.009</v>
      </c>
      <c r="D54" s="21">
        <v>7512.2</v>
      </c>
      <c r="E54" s="40">
        <v>67.93</v>
      </c>
    </row>
    <row r="55" spans="1:5" ht="15">
      <c r="A55" s="31">
        <v>8</v>
      </c>
      <c r="B55" s="34" t="s">
        <v>31</v>
      </c>
      <c r="C55" s="29">
        <f>C54+C52+C47+C39+C35+C21+C10</f>
        <v>13.39096108</v>
      </c>
      <c r="D55" s="21">
        <v>7512.2</v>
      </c>
      <c r="E55" s="40">
        <f>E10+E21+E35+E39+E47+E52+E54</f>
        <v>100595.898025176</v>
      </c>
    </row>
    <row r="56" spans="1:5" ht="15">
      <c r="A56" s="38">
        <v>9</v>
      </c>
      <c r="B56" s="36" t="s">
        <v>32</v>
      </c>
      <c r="C56" s="28">
        <v>0.4686</v>
      </c>
      <c r="D56" s="21">
        <v>7512.2</v>
      </c>
      <c r="E56" s="12">
        <f t="shared" si="0"/>
        <v>3520.21692</v>
      </c>
    </row>
    <row r="57" spans="1:5" ht="15">
      <c r="A57" s="38">
        <v>10</v>
      </c>
      <c r="B57" s="36" t="s">
        <v>45</v>
      </c>
      <c r="C57" s="28">
        <v>0.0704</v>
      </c>
      <c r="D57" s="21">
        <v>7512.2</v>
      </c>
      <c r="E57" s="12">
        <f>C57*D57-0.02</f>
        <v>528.83888</v>
      </c>
    </row>
    <row r="58" spans="1:5" ht="15">
      <c r="A58" s="31">
        <v>11</v>
      </c>
      <c r="B58" s="54" t="s">
        <v>33</v>
      </c>
      <c r="C58" s="27">
        <f>C55+C56+C57</f>
        <v>13.92996108</v>
      </c>
      <c r="D58" s="21">
        <v>7512.2</v>
      </c>
      <c r="E58" s="40">
        <f>E55+E56+E57</f>
        <v>104644.953825176</v>
      </c>
    </row>
    <row r="59" ht="15">
      <c r="C59" s="58"/>
    </row>
    <row r="60" ht="15">
      <c r="C60" s="59">
        <v>13.93</v>
      </c>
    </row>
    <row r="62" spans="1:5" ht="31.5" customHeight="1" thickBot="1">
      <c r="A62" s="122" t="s">
        <v>140</v>
      </c>
      <c r="B62" s="122"/>
      <c r="C62" s="122"/>
      <c r="D62" s="122"/>
      <c r="E62" s="122"/>
    </row>
    <row r="64" spans="1:5" ht="15">
      <c r="A64" s="143" t="s">
        <v>110</v>
      </c>
      <c r="B64" s="143"/>
      <c r="C64" s="143"/>
      <c r="D64" s="143"/>
      <c r="E64" s="143"/>
    </row>
    <row r="65" spans="1:5" ht="15">
      <c r="A65" s="144" t="s">
        <v>1</v>
      </c>
      <c r="B65" s="145"/>
      <c r="C65" s="20"/>
      <c r="D65" s="20"/>
      <c r="E65" s="21">
        <v>7512.2</v>
      </c>
    </row>
    <row r="66" spans="1:5" ht="15">
      <c r="A66" s="144" t="s">
        <v>2</v>
      </c>
      <c r="B66" s="145"/>
      <c r="C66" s="20"/>
      <c r="D66" s="20"/>
      <c r="E66" s="21">
        <v>13.93</v>
      </c>
    </row>
    <row r="67" spans="1:5" ht="15">
      <c r="A67" s="135" t="s">
        <v>151</v>
      </c>
      <c r="B67" s="136"/>
      <c r="C67" s="20"/>
      <c r="D67" s="20"/>
      <c r="E67" s="24">
        <f>E65*E66</f>
        <v>104644.946</v>
      </c>
    </row>
    <row r="68" spans="1:5" ht="39.75" customHeight="1">
      <c r="A68" s="22" t="s">
        <v>35</v>
      </c>
      <c r="B68" s="23" t="s">
        <v>3</v>
      </c>
      <c r="C68" s="146" t="s">
        <v>34</v>
      </c>
      <c r="D68" s="147"/>
      <c r="E68" s="148"/>
    </row>
    <row r="69" spans="1:5" ht="23.25">
      <c r="A69" s="33">
        <v>1</v>
      </c>
      <c r="B69" s="34" t="s">
        <v>36</v>
      </c>
      <c r="C69" s="27">
        <f>SUM(C72:C79)</f>
        <v>1.8163032</v>
      </c>
      <c r="D69" s="21">
        <v>7512.2</v>
      </c>
      <c r="E69" s="40">
        <f>C69*D69</f>
        <v>13644.432899039999</v>
      </c>
    </row>
    <row r="70" spans="1:5" ht="15">
      <c r="A70" s="45"/>
      <c r="B70" s="46" t="s">
        <v>4</v>
      </c>
      <c r="C70" s="60"/>
      <c r="D70" s="21">
        <v>7512.2</v>
      </c>
      <c r="E70" s="12"/>
    </row>
    <row r="71" spans="1:5" ht="15">
      <c r="A71" s="3">
        <v>1.1</v>
      </c>
      <c r="B71" s="4" t="s">
        <v>37</v>
      </c>
      <c r="C71" s="5">
        <f>C72+C73</f>
        <v>1.2416</v>
      </c>
      <c r="D71" s="21">
        <v>7512.2</v>
      </c>
      <c r="E71" s="12">
        <f>C71*D71</f>
        <v>9327.14752</v>
      </c>
    </row>
    <row r="72" spans="1:5" ht="15">
      <c r="A72" s="2"/>
      <c r="B72" s="4" t="s">
        <v>5</v>
      </c>
      <c r="C72" s="6">
        <v>1.2416</v>
      </c>
      <c r="D72" s="21">
        <v>7512.2</v>
      </c>
      <c r="E72" s="12">
        <f>C72*D72</f>
        <v>9327.14752</v>
      </c>
    </row>
    <row r="73" spans="1:5" ht="15">
      <c r="A73" s="2"/>
      <c r="B73" s="4" t="s">
        <v>6</v>
      </c>
      <c r="C73" s="6"/>
      <c r="D73" s="21">
        <v>7512.2</v>
      </c>
      <c r="E73" s="12"/>
    </row>
    <row r="74" spans="1:5" ht="15">
      <c r="A74" s="2">
        <v>1.2</v>
      </c>
      <c r="B74" s="4" t="s">
        <v>115</v>
      </c>
      <c r="C74" s="6">
        <f>(C72+C73)*0.202</f>
        <v>0.2508032</v>
      </c>
      <c r="D74" s="21">
        <v>7512.2</v>
      </c>
      <c r="E74" s="12">
        <f>C74*D74</f>
        <v>1884.08379904</v>
      </c>
    </row>
    <row r="75" spans="1:5" ht="23.25">
      <c r="A75" s="2">
        <v>1.3</v>
      </c>
      <c r="B75" s="4" t="s">
        <v>134</v>
      </c>
      <c r="C75" s="6">
        <v>0.0302</v>
      </c>
      <c r="D75" s="21">
        <v>7512.2</v>
      </c>
      <c r="E75" s="12">
        <f>C75*D75</f>
        <v>226.86844</v>
      </c>
    </row>
    <row r="76" spans="1:5" ht="15">
      <c r="A76" s="2">
        <v>1.4</v>
      </c>
      <c r="B76" s="36" t="s">
        <v>7</v>
      </c>
      <c r="C76" s="28"/>
      <c r="D76" s="21">
        <v>7512.2</v>
      </c>
      <c r="E76" s="12"/>
    </row>
    <row r="77" spans="1:5" ht="15">
      <c r="A77" s="2">
        <v>1.5</v>
      </c>
      <c r="B77" s="36" t="s">
        <v>8</v>
      </c>
      <c r="C77" s="28">
        <v>0.0821</v>
      </c>
      <c r="D77" s="21">
        <v>7512.2</v>
      </c>
      <c r="E77" s="12">
        <f aca="true" t="shared" si="1" ref="E77:E86">C77*D77</f>
        <v>616.75162</v>
      </c>
    </row>
    <row r="78" spans="1:5" ht="15">
      <c r="A78" s="2">
        <v>1.6</v>
      </c>
      <c r="B78" s="36" t="s">
        <v>135</v>
      </c>
      <c r="C78" s="28">
        <v>0.1846</v>
      </c>
      <c r="D78" s="21">
        <v>7512.2</v>
      </c>
      <c r="E78" s="12">
        <f t="shared" si="1"/>
        <v>1386.7521199999999</v>
      </c>
    </row>
    <row r="79" spans="1:5" ht="15">
      <c r="A79" s="2">
        <v>1.7</v>
      </c>
      <c r="B79" s="36" t="s">
        <v>136</v>
      </c>
      <c r="C79" s="48">
        <v>0.027</v>
      </c>
      <c r="D79" s="21">
        <v>7512.2</v>
      </c>
      <c r="E79" s="12">
        <f t="shared" si="1"/>
        <v>202.8294</v>
      </c>
    </row>
    <row r="80" spans="1:5" ht="15">
      <c r="A80" s="31">
        <v>2</v>
      </c>
      <c r="B80" s="34" t="s">
        <v>9</v>
      </c>
      <c r="C80" s="27">
        <f>SUM(C81:C91)</f>
        <v>1.7735</v>
      </c>
      <c r="D80" s="21">
        <v>7512.2</v>
      </c>
      <c r="E80" s="40">
        <f t="shared" si="1"/>
        <v>13322.886700000001</v>
      </c>
    </row>
    <row r="81" spans="1:5" ht="15">
      <c r="A81" s="30">
        <v>2.1</v>
      </c>
      <c r="B81" s="36" t="s">
        <v>10</v>
      </c>
      <c r="C81" s="28">
        <v>0.7985</v>
      </c>
      <c r="D81" s="21">
        <v>7512.2</v>
      </c>
      <c r="E81" s="12">
        <f t="shared" si="1"/>
        <v>5998.4917</v>
      </c>
    </row>
    <row r="82" spans="1:5" ht="15">
      <c r="A82" s="30">
        <v>2.2</v>
      </c>
      <c r="B82" s="36" t="s">
        <v>11</v>
      </c>
      <c r="C82" s="28">
        <v>0.3804</v>
      </c>
      <c r="D82" s="21">
        <v>7512.2</v>
      </c>
      <c r="E82" s="12">
        <f t="shared" si="1"/>
        <v>2857.64088</v>
      </c>
    </row>
    <row r="83" spans="1:5" ht="23.25">
      <c r="A83" s="30">
        <v>2.3</v>
      </c>
      <c r="B83" s="36" t="s">
        <v>38</v>
      </c>
      <c r="C83" s="28">
        <v>0.0203</v>
      </c>
      <c r="D83" s="21">
        <v>7512.2</v>
      </c>
      <c r="E83" s="12">
        <f t="shared" si="1"/>
        <v>152.49766</v>
      </c>
    </row>
    <row r="84" spans="1:5" ht="15">
      <c r="A84" s="30">
        <v>2.4</v>
      </c>
      <c r="B84" s="36" t="s">
        <v>13</v>
      </c>
      <c r="C84" s="28">
        <v>0.28</v>
      </c>
      <c r="D84" s="21">
        <v>7512.2</v>
      </c>
      <c r="E84" s="12">
        <f t="shared" si="1"/>
        <v>2103.416</v>
      </c>
    </row>
    <row r="85" spans="1:5" ht="15">
      <c r="A85" s="30">
        <v>2.5</v>
      </c>
      <c r="B85" s="36" t="s">
        <v>39</v>
      </c>
      <c r="C85" s="28">
        <v>0.1099</v>
      </c>
      <c r="D85" s="21">
        <v>7512.2</v>
      </c>
      <c r="E85" s="12">
        <f t="shared" si="1"/>
        <v>825.59078</v>
      </c>
    </row>
    <row r="86" spans="1:6" ht="23.25">
      <c r="A86" s="30">
        <v>2.6</v>
      </c>
      <c r="B86" s="36" t="s">
        <v>14</v>
      </c>
      <c r="C86" s="28">
        <v>0.009</v>
      </c>
      <c r="D86" s="21">
        <v>7512.2</v>
      </c>
      <c r="E86" s="12">
        <f t="shared" si="1"/>
        <v>67.60979999999999</v>
      </c>
      <c r="F86" s="102"/>
    </row>
    <row r="87" spans="1:5" ht="15">
      <c r="A87" s="30">
        <v>2.7</v>
      </c>
      <c r="B87" s="36" t="s">
        <v>15</v>
      </c>
      <c r="C87" s="28">
        <v>0.038</v>
      </c>
      <c r="D87" s="21">
        <v>7512.2</v>
      </c>
      <c r="E87" s="12">
        <f aca="true" t="shared" si="2" ref="E87:E111">C87*D87</f>
        <v>285.4636</v>
      </c>
    </row>
    <row r="88" spans="1:5" ht="15">
      <c r="A88" s="37" t="s">
        <v>154</v>
      </c>
      <c r="B88" s="36" t="s">
        <v>16</v>
      </c>
      <c r="C88" s="28">
        <v>0.0144</v>
      </c>
      <c r="D88" s="21">
        <v>7512.2</v>
      </c>
      <c r="E88" s="12">
        <f t="shared" si="2"/>
        <v>108.17568</v>
      </c>
    </row>
    <row r="89" spans="1:5" ht="23.25">
      <c r="A89" s="30">
        <v>2.9</v>
      </c>
      <c r="B89" s="36" t="s">
        <v>17</v>
      </c>
      <c r="C89" s="28">
        <v>0.0542</v>
      </c>
      <c r="D89" s="21">
        <v>7512.2</v>
      </c>
      <c r="E89" s="12">
        <f t="shared" si="2"/>
        <v>407.16123999999996</v>
      </c>
    </row>
    <row r="90" spans="1:5" ht="15">
      <c r="A90" s="89">
        <v>2.1</v>
      </c>
      <c r="B90" s="36" t="s">
        <v>18</v>
      </c>
      <c r="C90" s="28">
        <v>0.049</v>
      </c>
      <c r="D90" s="21">
        <v>7512.2</v>
      </c>
      <c r="E90" s="12">
        <f t="shared" si="2"/>
        <v>368.0978</v>
      </c>
    </row>
    <row r="91" spans="1:5" ht="23.25">
      <c r="A91" s="30">
        <v>2.11</v>
      </c>
      <c r="B91" s="36" t="s">
        <v>138</v>
      </c>
      <c r="C91" s="28">
        <v>0.0198</v>
      </c>
      <c r="D91" s="21">
        <v>7512.2</v>
      </c>
      <c r="E91" s="12">
        <f t="shared" si="2"/>
        <v>148.74156000000002</v>
      </c>
    </row>
    <row r="92" spans="1:5" ht="23.25">
      <c r="A92" s="31">
        <v>3</v>
      </c>
      <c r="B92" s="34" t="s">
        <v>19</v>
      </c>
      <c r="C92" s="27">
        <f>SUM(C93:C96)</f>
        <v>2.8205000000000005</v>
      </c>
      <c r="D92" s="21">
        <v>7512.2</v>
      </c>
      <c r="E92" s="40">
        <f t="shared" si="2"/>
        <v>21188.160100000005</v>
      </c>
    </row>
    <row r="93" spans="1:5" ht="15">
      <c r="A93" s="30">
        <v>3.1</v>
      </c>
      <c r="B93" s="36" t="s">
        <v>20</v>
      </c>
      <c r="C93" s="28">
        <v>2.5994</v>
      </c>
      <c r="D93" s="21">
        <v>7512.2</v>
      </c>
      <c r="E93" s="12">
        <f t="shared" si="2"/>
        <v>19527.21268</v>
      </c>
    </row>
    <row r="94" spans="1:5" ht="15">
      <c r="A94" s="30">
        <v>3.2</v>
      </c>
      <c r="B94" s="36" t="s">
        <v>21</v>
      </c>
      <c r="C94" s="28">
        <v>0.1839</v>
      </c>
      <c r="D94" s="21">
        <v>7512.2</v>
      </c>
      <c r="E94" s="12">
        <f t="shared" si="2"/>
        <v>1381.49358</v>
      </c>
    </row>
    <row r="95" spans="1:5" ht="15">
      <c r="A95" s="30">
        <v>3.3</v>
      </c>
      <c r="B95" s="36" t="s">
        <v>157</v>
      </c>
      <c r="C95" s="28">
        <v>0.0365</v>
      </c>
      <c r="D95" s="21">
        <v>7512.2</v>
      </c>
      <c r="E95" s="12">
        <f>C95*D95</f>
        <v>274.1953</v>
      </c>
    </row>
    <row r="96" spans="1:5" ht="15">
      <c r="A96" s="30">
        <v>3.4</v>
      </c>
      <c r="B96" s="36" t="s">
        <v>22</v>
      </c>
      <c r="C96" s="28">
        <v>0.0007</v>
      </c>
      <c r="D96" s="21">
        <v>7512.2</v>
      </c>
      <c r="E96" s="12">
        <f t="shared" si="2"/>
        <v>5.25854</v>
      </c>
    </row>
    <row r="97" spans="1:5" ht="23.25">
      <c r="A97" s="31">
        <v>4</v>
      </c>
      <c r="B97" s="34" t="s">
        <v>23</v>
      </c>
      <c r="C97" s="27">
        <f>SUM(C98:C104)</f>
        <v>3.0327</v>
      </c>
      <c r="D97" s="21">
        <v>7512.2</v>
      </c>
      <c r="E97" s="40">
        <f t="shared" si="2"/>
        <v>22782.24894</v>
      </c>
    </row>
    <row r="98" spans="1:5" ht="23.25">
      <c r="A98" s="30">
        <v>4.1</v>
      </c>
      <c r="B98" s="36" t="s">
        <v>41</v>
      </c>
      <c r="C98" s="28">
        <v>1.9848</v>
      </c>
      <c r="D98" s="21">
        <v>7512.2</v>
      </c>
      <c r="E98" s="12">
        <f t="shared" si="2"/>
        <v>14910.214559999999</v>
      </c>
    </row>
    <row r="99" spans="1:5" ht="15">
      <c r="A99" s="30">
        <v>4.2</v>
      </c>
      <c r="B99" s="36" t="s">
        <v>115</v>
      </c>
      <c r="C99" s="28">
        <v>0.4009</v>
      </c>
      <c r="D99" s="21">
        <v>7512.2</v>
      </c>
      <c r="E99" s="12">
        <f t="shared" si="2"/>
        <v>3011.6409799999997</v>
      </c>
    </row>
    <row r="100" spans="1:5" ht="15">
      <c r="A100" s="30">
        <v>4.3</v>
      </c>
      <c r="B100" s="36" t="s">
        <v>24</v>
      </c>
      <c r="C100" s="28">
        <v>0.3044</v>
      </c>
      <c r="D100" s="21">
        <v>7512.2</v>
      </c>
      <c r="E100" s="12">
        <f t="shared" si="2"/>
        <v>2286.71368</v>
      </c>
    </row>
    <row r="101" spans="1:5" ht="15">
      <c r="A101" s="30">
        <v>4.4</v>
      </c>
      <c r="B101" s="36" t="s">
        <v>139</v>
      </c>
      <c r="C101" s="28">
        <v>0.0383</v>
      </c>
      <c r="D101" s="21">
        <v>7512.2</v>
      </c>
      <c r="E101" s="12">
        <f t="shared" si="2"/>
        <v>287.71726</v>
      </c>
    </row>
    <row r="102" spans="1:5" ht="15">
      <c r="A102" s="30">
        <v>4.5</v>
      </c>
      <c r="B102" s="36" t="s">
        <v>25</v>
      </c>
      <c r="C102" s="28">
        <v>0.0012</v>
      </c>
      <c r="D102" s="21">
        <v>7512.2</v>
      </c>
      <c r="E102" s="12">
        <f t="shared" si="2"/>
        <v>9.014639999999998</v>
      </c>
    </row>
    <row r="103" spans="1:5" ht="15">
      <c r="A103" s="30">
        <v>4.6</v>
      </c>
      <c r="B103" s="36" t="s">
        <v>26</v>
      </c>
      <c r="C103" s="28">
        <v>0.0819</v>
      </c>
      <c r="D103" s="21">
        <v>7512.2</v>
      </c>
      <c r="E103" s="12">
        <f t="shared" si="2"/>
        <v>615.24918</v>
      </c>
    </row>
    <row r="104" spans="1:5" ht="15">
      <c r="A104" s="30">
        <v>4.7</v>
      </c>
      <c r="B104" s="36" t="s">
        <v>42</v>
      </c>
      <c r="C104" s="28">
        <v>0.2212</v>
      </c>
      <c r="D104" s="21">
        <v>7512.2</v>
      </c>
      <c r="E104" s="12">
        <f t="shared" si="2"/>
        <v>1661.69864</v>
      </c>
    </row>
    <row r="105" spans="1:5" ht="15">
      <c r="A105" s="31">
        <v>5</v>
      </c>
      <c r="B105" s="34" t="s">
        <v>27</v>
      </c>
      <c r="C105" s="27">
        <f>SUM(C106:C109)</f>
        <v>1.1439000000000001</v>
      </c>
      <c r="D105" s="21">
        <v>7512.2</v>
      </c>
      <c r="E105" s="40">
        <f t="shared" si="2"/>
        <v>8593.205580000002</v>
      </c>
    </row>
    <row r="106" spans="1:5" ht="23.25">
      <c r="A106" s="30">
        <v>5.1</v>
      </c>
      <c r="B106" s="36" t="s">
        <v>43</v>
      </c>
      <c r="C106" s="28">
        <v>0.5794</v>
      </c>
      <c r="D106" s="21">
        <v>7512.2</v>
      </c>
      <c r="E106" s="12">
        <f t="shared" si="2"/>
        <v>4352.56868</v>
      </c>
    </row>
    <row r="107" spans="1:5" ht="15">
      <c r="A107" s="30">
        <v>5.2</v>
      </c>
      <c r="B107" s="36" t="s">
        <v>115</v>
      </c>
      <c r="C107" s="28">
        <v>0.117</v>
      </c>
      <c r="D107" s="21">
        <v>7512.2</v>
      </c>
      <c r="E107" s="12">
        <f t="shared" si="2"/>
        <v>878.9274</v>
      </c>
    </row>
    <row r="108" spans="1:5" ht="15">
      <c r="A108" s="30">
        <v>5.3</v>
      </c>
      <c r="B108" s="36" t="s">
        <v>28</v>
      </c>
      <c r="C108" s="28">
        <v>0.1618</v>
      </c>
      <c r="D108" s="21">
        <v>7512.2</v>
      </c>
      <c r="E108" s="12">
        <f t="shared" si="2"/>
        <v>1215.47396</v>
      </c>
    </row>
    <row r="109" spans="1:5" ht="15">
      <c r="A109" s="30">
        <v>5.4</v>
      </c>
      <c r="B109" s="36" t="s">
        <v>29</v>
      </c>
      <c r="C109" s="28">
        <v>0.2857</v>
      </c>
      <c r="D109" s="21">
        <v>7512.2</v>
      </c>
      <c r="E109" s="12">
        <f t="shared" si="2"/>
        <v>2146.23554</v>
      </c>
    </row>
    <row r="110" spans="1:5" ht="15">
      <c r="A110" s="31">
        <v>6</v>
      </c>
      <c r="B110" s="34" t="s">
        <v>44</v>
      </c>
      <c r="C110" s="27">
        <v>2.6821</v>
      </c>
      <c r="D110" s="21">
        <v>7512.2</v>
      </c>
      <c r="E110" s="40">
        <f t="shared" si="2"/>
        <v>20148.47162</v>
      </c>
    </row>
    <row r="111" spans="1:5" ht="15">
      <c r="A111" s="35">
        <v>6.1</v>
      </c>
      <c r="B111" s="34" t="s">
        <v>117</v>
      </c>
      <c r="C111" s="27">
        <f>C118*9.85%</f>
        <v>1.372105</v>
      </c>
      <c r="D111" s="21">
        <v>7512.2</v>
      </c>
      <c r="E111" s="40">
        <f t="shared" si="2"/>
        <v>10307.527181</v>
      </c>
    </row>
    <row r="112" spans="1:5" ht="15">
      <c r="A112" s="31">
        <v>7</v>
      </c>
      <c r="B112" s="34" t="s">
        <v>30</v>
      </c>
      <c r="C112" s="27">
        <v>0.009</v>
      </c>
      <c r="D112" s="21">
        <v>7512.2</v>
      </c>
      <c r="E112" s="40">
        <v>67.93</v>
      </c>
    </row>
    <row r="113" spans="1:5" ht="15">
      <c r="A113" s="31">
        <v>8</v>
      </c>
      <c r="B113" s="34" t="s">
        <v>31</v>
      </c>
      <c r="C113" s="29">
        <f>C112+C110+C105+C97+C92+C80+C69</f>
        <v>13.2780032</v>
      </c>
      <c r="D113" s="21">
        <v>7512.2</v>
      </c>
      <c r="E113" s="40">
        <f>E69+E80+E92+E97+E105+E110+E112</f>
        <v>99747.33583904</v>
      </c>
    </row>
    <row r="114" spans="1:5" ht="15">
      <c r="A114" s="38">
        <v>9</v>
      </c>
      <c r="B114" s="36" t="s">
        <v>32</v>
      </c>
      <c r="C114" s="28">
        <v>0.5266</v>
      </c>
      <c r="D114" s="21">
        <v>7512.2</v>
      </c>
      <c r="E114" s="12">
        <f>C114*D114</f>
        <v>3955.9245199999996</v>
      </c>
    </row>
    <row r="115" spans="1:5" ht="15">
      <c r="A115" s="38">
        <v>10</v>
      </c>
      <c r="B115" s="36" t="s">
        <v>45</v>
      </c>
      <c r="C115" s="28">
        <v>0.1254</v>
      </c>
      <c r="D115" s="21">
        <v>7512.2</v>
      </c>
      <c r="E115" s="12">
        <f>C115*D115-0.34</f>
        <v>941.68988</v>
      </c>
    </row>
    <row r="116" spans="1:5" ht="15">
      <c r="A116" s="31">
        <v>11</v>
      </c>
      <c r="B116" s="54" t="s">
        <v>33</v>
      </c>
      <c r="C116" s="27">
        <f>C113+C114+C115</f>
        <v>13.930003200000002</v>
      </c>
      <c r="D116" s="21">
        <v>7512.2</v>
      </c>
      <c r="E116" s="40">
        <f>E113+E114+E115</f>
        <v>104644.95023904</v>
      </c>
    </row>
    <row r="117" ht="15">
      <c r="C117" s="58"/>
    </row>
    <row r="118" ht="15">
      <c r="C118" s="59">
        <v>13.93</v>
      </c>
    </row>
    <row r="121" spans="2:5" ht="15">
      <c r="B121" t="s">
        <v>160</v>
      </c>
      <c r="E121" s="110" t="s">
        <v>161</v>
      </c>
    </row>
  </sheetData>
  <sheetProtection/>
  <mergeCells count="13">
    <mergeCell ref="A62:E62"/>
    <mergeCell ref="C68:E68"/>
    <mergeCell ref="A64:E64"/>
    <mergeCell ref="A65:B65"/>
    <mergeCell ref="A66:B66"/>
    <mergeCell ref="A67:B67"/>
    <mergeCell ref="A7:B7"/>
    <mergeCell ref="A8:B8"/>
    <mergeCell ref="C9:E9"/>
    <mergeCell ref="A1:E1"/>
    <mergeCell ref="A3:E3"/>
    <mergeCell ref="A5:E5"/>
    <mergeCell ref="A6:B6"/>
  </mergeCells>
  <hyperlinks>
    <hyperlink ref="A3:E3" location="ГЛАВНАЯ!A1" display="Вернуться на главную страницу к списку домов"/>
  </hyperlink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123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1.7109375" style="0" customWidth="1"/>
    <col min="3" max="3" width="23.421875" style="0" hidden="1" customWidth="1"/>
    <col min="4" max="4" width="14.8515625" style="0" hidden="1" customWidth="1"/>
    <col min="5" max="5" width="29.421875" style="0" customWidth="1"/>
  </cols>
  <sheetData>
    <row r="1" spans="1:5" ht="46.5" customHeight="1" thickBot="1">
      <c r="A1" s="122" t="s">
        <v>140</v>
      </c>
      <c r="B1" s="123"/>
      <c r="C1" s="123"/>
      <c r="D1" s="123"/>
      <c r="E1" s="123"/>
    </row>
    <row r="3" spans="1:5" ht="15">
      <c r="A3" s="126" t="s">
        <v>86</v>
      </c>
      <c r="B3" s="126"/>
      <c r="C3" s="126"/>
      <c r="D3" s="126"/>
      <c r="E3" s="126"/>
    </row>
    <row r="5" spans="1:5" ht="15">
      <c r="A5" s="124" t="s">
        <v>111</v>
      </c>
      <c r="B5" s="124"/>
      <c r="C5" s="124"/>
      <c r="D5" s="124"/>
      <c r="E5" s="124"/>
    </row>
    <row r="7" spans="1:5" ht="15">
      <c r="A7" s="134" t="s">
        <v>1</v>
      </c>
      <c r="B7" s="134"/>
      <c r="C7" s="20"/>
      <c r="D7" s="20"/>
      <c r="E7" s="21">
        <v>7373.4</v>
      </c>
    </row>
    <row r="8" spans="1:5" ht="15">
      <c r="A8" s="134" t="s">
        <v>2</v>
      </c>
      <c r="B8" s="134"/>
      <c r="C8" s="20"/>
      <c r="D8" s="20"/>
      <c r="E8" s="21">
        <v>13.93</v>
      </c>
    </row>
    <row r="9" spans="1:5" ht="15">
      <c r="A9" s="135" t="s">
        <v>147</v>
      </c>
      <c r="B9" s="136"/>
      <c r="C9" s="20"/>
      <c r="D9" s="20"/>
      <c r="E9" s="24">
        <f>E7*E8</f>
        <v>102711.462</v>
      </c>
    </row>
    <row r="10" spans="1:5" ht="40.5" customHeight="1">
      <c r="A10" s="22" t="s">
        <v>35</v>
      </c>
      <c r="B10" s="23" t="s">
        <v>3</v>
      </c>
      <c r="C10" s="133" t="s">
        <v>34</v>
      </c>
      <c r="D10" s="133"/>
      <c r="E10" s="133"/>
    </row>
    <row r="11" spans="1:5" ht="23.25">
      <c r="A11" s="33">
        <v>1</v>
      </c>
      <c r="B11" s="34" t="s">
        <v>36</v>
      </c>
      <c r="C11" s="27">
        <f>SUM(C14:C21)</f>
        <v>1.5177150000000004</v>
      </c>
      <c r="D11" s="21">
        <v>7373.4</v>
      </c>
      <c r="E11" s="40">
        <f>C11*D11</f>
        <v>11190.719781000002</v>
      </c>
    </row>
    <row r="12" spans="1:5" ht="15">
      <c r="A12" s="45"/>
      <c r="B12" s="46" t="s">
        <v>4</v>
      </c>
      <c r="C12" s="60"/>
      <c r="D12" s="21">
        <v>7373.4</v>
      </c>
      <c r="E12" s="12"/>
    </row>
    <row r="13" spans="1:5" ht="15">
      <c r="A13" s="3">
        <v>1.1</v>
      </c>
      <c r="B13" s="4" t="s">
        <v>37</v>
      </c>
      <c r="C13" s="5">
        <f>C14+C15</f>
        <v>1.0075</v>
      </c>
      <c r="D13" s="21">
        <v>7373.4</v>
      </c>
      <c r="E13" s="12">
        <f aca="true" t="shared" si="0" ref="E13:E57">C13*D13</f>
        <v>7428.7005</v>
      </c>
    </row>
    <row r="14" spans="1:5" ht="15">
      <c r="A14" s="2"/>
      <c r="B14" s="4" t="s">
        <v>5</v>
      </c>
      <c r="C14" s="6">
        <v>1.0075</v>
      </c>
      <c r="D14" s="21">
        <v>7373.4</v>
      </c>
      <c r="E14" s="12">
        <f t="shared" si="0"/>
        <v>7428.7005</v>
      </c>
    </row>
    <row r="15" spans="1:5" ht="15">
      <c r="A15" s="2"/>
      <c r="B15" s="4" t="s">
        <v>6</v>
      </c>
      <c r="C15" s="6"/>
      <c r="D15" s="21">
        <v>7373.4</v>
      </c>
      <c r="E15" s="12"/>
    </row>
    <row r="16" spans="1:5" ht="15">
      <c r="A16" s="2">
        <v>1.2</v>
      </c>
      <c r="B16" s="4" t="s">
        <v>115</v>
      </c>
      <c r="C16" s="6">
        <f>(C14+C15)*0.202</f>
        <v>0.20351500000000003</v>
      </c>
      <c r="D16" s="21">
        <v>7373.4</v>
      </c>
      <c r="E16" s="12">
        <f t="shared" si="0"/>
        <v>1500.5975010000002</v>
      </c>
    </row>
    <row r="17" spans="1:5" ht="23.25">
      <c r="A17" s="2">
        <v>1.3</v>
      </c>
      <c r="B17" s="4" t="s">
        <v>134</v>
      </c>
      <c r="C17" s="6">
        <v>0.0087</v>
      </c>
      <c r="D17" s="21">
        <v>7373.4</v>
      </c>
      <c r="E17" s="12">
        <f t="shared" si="0"/>
        <v>64.14858</v>
      </c>
    </row>
    <row r="18" spans="1:5" ht="15">
      <c r="A18" s="2">
        <v>1.4</v>
      </c>
      <c r="B18" s="36" t="s">
        <v>7</v>
      </c>
      <c r="C18" s="28"/>
      <c r="D18" s="21">
        <v>7373.4</v>
      </c>
      <c r="E18" s="12"/>
    </row>
    <row r="19" spans="1:5" ht="15">
      <c r="A19" s="2">
        <v>1.5</v>
      </c>
      <c r="B19" s="36" t="s">
        <v>8</v>
      </c>
      <c r="C19" s="28">
        <v>0.0816</v>
      </c>
      <c r="D19" s="21">
        <v>7373.4</v>
      </c>
      <c r="E19" s="12">
        <f t="shared" si="0"/>
        <v>601.66944</v>
      </c>
    </row>
    <row r="20" spans="1:5" ht="15">
      <c r="A20" s="2">
        <v>1.6</v>
      </c>
      <c r="B20" s="36" t="s">
        <v>135</v>
      </c>
      <c r="C20" s="28">
        <v>0.1164</v>
      </c>
      <c r="D20" s="21">
        <v>7373.4</v>
      </c>
      <c r="E20" s="12">
        <f t="shared" si="0"/>
        <v>858.2637599999999</v>
      </c>
    </row>
    <row r="21" spans="1:5" ht="15">
      <c r="A21" s="2">
        <v>1.7</v>
      </c>
      <c r="B21" s="36" t="s">
        <v>136</v>
      </c>
      <c r="C21" s="48">
        <v>0.1</v>
      </c>
      <c r="D21" s="21">
        <v>7373.4</v>
      </c>
      <c r="E21" s="12">
        <f t="shared" si="0"/>
        <v>737.34</v>
      </c>
    </row>
    <row r="22" spans="1:5" ht="15">
      <c r="A22" s="31">
        <v>2</v>
      </c>
      <c r="B22" s="34" t="s">
        <v>9</v>
      </c>
      <c r="C22" s="27">
        <f>SUM(C23:C35)</f>
        <v>2.767</v>
      </c>
      <c r="D22" s="21">
        <v>7373.4</v>
      </c>
      <c r="E22" s="40">
        <f t="shared" si="0"/>
        <v>20402.197799999998</v>
      </c>
    </row>
    <row r="23" spans="1:5" ht="15">
      <c r="A23" s="30">
        <v>2.1</v>
      </c>
      <c r="B23" s="36" t="s">
        <v>10</v>
      </c>
      <c r="C23" s="28">
        <v>0.6191</v>
      </c>
      <c r="D23" s="21">
        <v>7373.4</v>
      </c>
      <c r="E23" s="12">
        <f t="shared" si="0"/>
        <v>4564.87194</v>
      </c>
    </row>
    <row r="24" spans="1:5" ht="15">
      <c r="A24" s="30">
        <v>2.2</v>
      </c>
      <c r="B24" s="36" t="s">
        <v>11</v>
      </c>
      <c r="C24" s="28">
        <v>0.2333</v>
      </c>
      <c r="D24" s="21">
        <v>7373.4</v>
      </c>
      <c r="E24" s="12">
        <f t="shared" si="0"/>
        <v>1720.21422</v>
      </c>
    </row>
    <row r="25" spans="1:5" ht="23.25">
      <c r="A25" s="30">
        <v>2.3</v>
      </c>
      <c r="B25" s="36" t="s">
        <v>12</v>
      </c>
      <c r="C25" s="28">
        <v>1.373</v>
      </c>
      <c r="D25" s="21">
        <v>7373.4</v>
      </c>
      <c r="E25" s="12">
        <f t="shared" si="0"/>
        <v>10123.6782</v>
      </c>
    </row>
    <row r="26" spans="1:5" ht="23.25">
      <c r="A26" s="30">
        <v>2.4</v>
      </c>
      <c r="B26" s="36" t="s">
        <v>38</v>
      </c>
      <c r="C26" s="28">
        <v>0.0192</v>
      </c>
      <c r="D26" s="21">
        <v>7373.4</v>
      </c>
      <c r="E26" s="12">
        <f t="shared" si="0"/>
        <v>141.56928</v>
      </c>
    </row>
    <row r="27" spans="1:5" ht="15">
      <c r="A27" s="30">
        <v>2.5</v>
      </c>
      <c r="B27" s="36" t="s">
        <v>13</v>
      </c>
      <c r="C27" s="28">
        <v>0.2607</v>
      </c>
      <c r="D27" s="21">
        <v>7373.4</v>
      </c>
      <c r="E27" s="12">
        <f t="shared" si="0"/>
        <v>1922.2453799999998</v>
      </c>
    </row>
    <row r="28" spans="1:5" ht="15">
      <c r="A28" s="30">
        <v>2.6</v>
      </c>
      <c r="B28" s="36" t="s">
        <v>39</v>
      </c>
      <c r="C28" s="28">
        <v>0.0668</v>
      </c>
      <c r="D28" s="21">
        <v>7373.4</v>
      </c>
      <c r="E28" s="12">
        <f t="shared" si="0"/>
        <v>492.54312</v>
      </c>
    </row>
    <row r="29" spans="1:5" ht="23.25">
      <c r="A29" s="30">
        <v>2.7</v>
      </c>
      <c r="B29" s="36" t="s">
        <v>14</v>
      </c>
      <c r="C29" s="28">
        <v>0.0092</v>
      </c>
      <c r="D29" s="21">
        <v>7373.4</v>
      </c>
      <c r="E29" s="12">
        <f t="shared" si="0"/>
        <v>67.83528</v>
      </c>
    </row>
    <row r="30" spans="1:5" ht="15">
      <c r="A30" s="30">
        <v>2.8</v>
      </c>
      <c r="B30" s="36" t="s">
        <v>137</v>
      </c>
      <c r="C30" s="28"/>
      <c r="D30" s="21">
        <v>7373.4</v>
      </c>
      <c r="E30" s="12"/>
    </row>
    <row r="31" spans="1:5" ht="15">
      <c r="A31" s="30">
        <v>2.9</v>
      </c>
      <c r="B31" s="36" t="s">
        <v>15</v>
      </c>
      <c r="C31" s="28">
        <v>0.0483</v>
      </c>
      <c r="D31" s="21">
        <v>7373.4</v>
      </c>
      <c r="E31" s="12">
        <f t="shared" si="0"/>
        <v>356.13522</v>
      </c>
    </row>
    <row r="32" spans="1:5" ht="15">
      <c r="A32" s="37" t="s">
        <v>40</v>
      </c>
      <c r="B32" s="36" t="s">
        <v>16</v>
      </c>
      <c r="C32" s="28">
        <v>0.0144</v>
      </c>
      <c r="D32" s="21">
        <v>7373.4</v>
      </c>
      <c r="E32" s="12">
        <f t="shared" si="0"/>
        <v>106.17696</v>
      </c>
    </row>
    <row r="33" spans="1:5" ht="23.25">
      <c r="A33" s="30">
        <v>2.11</v>
      </c>
      <c r="B33" s="36" t="s">
        <v>17</v>
      </c>
      <c r="C33" s="28">
        <v>0.0542</v>
      </c>
      <c r="D33" s="21">
        <v>7373.4</v>
      </c>
      <c r="E33" s="12">
        <f t="shared" si="0"/>
        <v>399.63827999999995</v>
      </c>
    </row>
    <row r="34" spans="1:5" ht="15">
      <c r="A34" s="30">
        <v>2.12</v>
      </c>
      <c r="B34" s="36" t="s">
        <v>18</v>
      </c>
      <c r="C34" s="28">
        <v>0.049</v>
      </c>
      <c r="D34" s="21">
        <v>7373.4</v>
      </c>
      <c r="E34" s="12">
        <f t="shared" si="0"/>
        <v>361.2966</v>
      </c>
    </row>
    <row r="35" spans="1:5" ht="23.25">
      <c r="A35" s="30">
        <v>2.13</v>
      </c>
      <c r="B35" s="36" t="s">
        <v>138</v>
      </c>
      <c r="C35" s="28">
        <v>0.0198</v>
      </c>
      <c r="D35" s="21">
        <v>7373.4</v>
      </c>
      <c r="E35" s="12">
        <f t="shared" si="0"/>
        <v>145.99332</v>
      </c>
    </row>
    <row r="36" spans="1:5" ht="23.25">
      <c r="A36" s="31">
        <v>3</v>
      </c>
      <c r="B36" s="34" t="s">
        <v>19</v>
      </c>
      <c r="C36" s="27">
        <f>SUM(C37:C39)</f>
        <v>2.6005</v>
      </c>
      <c r="D36" s="21">
        <v>7373.4</v>
      </c>
      <c r="E36" s="40">
        <f t="shared" si="0"/>
        <v>19174.5267</v>
      </c>
    </row>
    <row r="37" spans="1:5" ht="15">
      <c r="A37" s="30">
        <v>3.1</v>
      </c>
      <c r="B37" s="36" t="s">
        <v>20</v>
      </c>
      <c r="C37" s="28">
        <v>2.4367</v>
      </c>
      <c r="D37" s="21">
        <v>7373.4</v>
      </c>
      <c r="E37" s="12">
        <f t="shared" si="0"/>
        <v>17966.76378</v>
      </c>
    </row>
    <row r="38" spans="1:5" ht="15">
      <c r="A38" s="30">
        <v>3.2</v>
      </c>
      <c r="B38" s="36" t="s">
        <v>21</v>
      </c>
      <c r="C38" s="28">
        <v>0.163</v>
      </c>
      <c r="D38" s="21">
        <v>7373.4</v>
      </c>
      <c r="E38" s="12">
        <f t="shared" si="0"/>
        <v>1201.8642</v>
      </c>
    </row>
    <row r="39" spans="1:5" ht="15">
      <c r="A39" s="30">
        <v>3.3</v>
      </c>
      <c r="B39" s="36" t="s">
        <v>22</v>
      </c>
      <c r="C39" s="28">
        <v>0.0008</v>
      </c>
      <c r="D39" s="21">
        <v>7373.4</v>
      </c>
      <c r="E39" s="12">
        <f t="shared" si="0"/>
        <v>5.89872</v>
      </c>
    </row>
    <row r="40" spans="1:5" ht="23.25">
      <c r="A40" s="31">
        <v>4</v>
      </c>
      <c r="B40" s="34" t="s">
        <v>23</v>
      </c>
      <c r="C40" s="27">
        <f>SUM(C41:C47)</f>
        <v>2.63403268</v>
      </c>
      <c r="D40" s="21">
        <v>7373.4</v>
      </c>
      <c r="E40" s="40">
        <f t="shared" si="0"/>
        <v>19421.776562712</v>
      </c>
    </row>
    <row r="41" spans="1:5" ht="23.25">
      <c r="A41" s="30">
        <v>4.1</v>
      </c>
      <c r="B41" s="36" t="s">
        <v>41</v>
      </c>
      <c r="C41" s="28">
        <v>1.8294</v>
      </c>
      <c r="D41" s="21">
        <v>7373.4</v>
      </c>
      <c r="E41" s="12">
        <f t="shared" si="0"/>
        <v>13488.897959999998</v>
      </c>
    </row>
    <row r="42" spans="1:5" ht="15">
      <c r="A42" s="30">
        <v>4.2</v>
      </c>
      <c r="B42" s="36" t="s">
        <v>115</v>
      </c>
      <c r="C42" s="28">
        <f>C41*0.202</f>
        <v>0.3695388</v>
      </c>
      <c r="D42" s="21">
        <v>7373.4</v>
      </c>
      <c r="E42" s="12">
        <f t="shared" si="0"/>
        <v>2724.75738792</v>
      </c>
    </row>
    <row r="43" spans="1:5" ht="15">
      <c r="A43" s="30">
        <v>4.3</v>
      </c>
      <c r="B43" s="36" t="s">
        <v>24</v>
      </c>
      <c r="C43" s="28">
        <f>(C41+C42)*0.1</f>
        <v>0.21989388</v>
      </c>
      <c r="D43" s="21">
        <v>7373.4</v>
      </c>
      <c r="E43" s="12">
        <f t="shared" si="0"/>
        <v>1621.365534792</v>
      </c>
    </row>
    <row r="44" spans="1:5" ht="15">
      <c r="A44" s="30">
        <v>4.4</v>
      </c>
      <c r="B44" s="36" t="s">
        <v>139</v>
      </c>
      <c r="C44" s="28">
        <v>0.0157</v>
      </c>
      <c r="D44" s="21">
        <v>7373.4</v>
      </c>
      <c r="E44" s="12">
        <f t="shared" si="0"/>
        <v>115.76237999999998</v>
      </c>
    </row>
    <row r="45" spans="1:5" ht="15">
      <c r="A45" s="30">
        <v>4.5</v>
      </c>
      <c r="B45" s="36" t="s">
        <v>25</v>
      </c>
      <c r="C45" s="28">
        <v>0.0036000000000000003</v>
      </c>
      <c r="D45" s="21">
        <v>7373.4</v>
      </c>
      <c r="E45" s="12">
        <f t="shared" si="0"/>
        <v>26.544240000000002</v>
      </c>
    </row>
    <row r="46" spans="1:5" ht="15">
      <c r="A46" s="30">
        <v>4.6</v>
      </c>
      <c r="B46" s="36" t="s">
        <v>26</v>
      </c>
      <c r="C46" s="28">
        <v>0.08</v>
      </c>
      <c r="D46" s="21">
        <v>7373.4</v>
      </c>
      <c r="E46" s="12">
        <f t="shared" si="0"/>
        <v>589.872</v>
      </c>
    </row>
    <row r="47" spans="1:5" ht="15">
      <c r="A47" s="30">
        <v>4.7</v>
      </c>
      <c r="B47" s="36" t="s">
        <v>42</v>
      </c>
      <c r="C47" s="28">
        <v>0.1159</v>
      </c>
      <c r="D47" s="21">
        <v>7373.4</v>
      </c>
      <c r="E47" s="12">
        <f t="shared" si="0"/>
        <v>854.57706</v>
      </c>
    </row>
    <row r="48" spans="1:5" ht="15">
      <c r="A48" s="31">
        <v>5</v>
      </c>
      <c r="B48" s="34" t="s">
        <v>27</v>
      </c>
      <c r="C48" s="27">
        <f>SUM(C49:C52)</f>
        <v>1.2856634</v>
      </c>
      <c r="D48" s="21">
        <v>7373.4</v>
      </c>
      <c r="E48" s="40">
        <f t="shared" si="0"/>
        <v>9479.71051356</v>
      </c>
    </row>
    <row r="49" spans="1:5" ht="23.25">
      <c r="A49" s="30">
        <v>5.1</v>
      </c>
      <c r="B49" s="36" t="s">
        <v>43</v>
      </c>
      <c r="C49" s="28">
        <v>0.6617</v>
      </c>
      <c r="D49" s="21">
        <v>7373.4</v>
      </c>
      <c r="E49" s="12">
        <f t="shared" si="0"/>
        <v>4878.9787799999995</v>
      </c>
    </row>
    <row r="50" spans="1:5" ht="15">
      <c r="A50" s="30">
        <v>5.2</v>
      </c>
      <c r="B50" s="36" t="s">
        <v>115</v>
      </c>
      <c r="C50" s="28">
        <f>C49*0.202</f>
        <v>0.1336634</v>
      </c>
      <c r="D50" s="21">
        <v>7373.4</v>
      </c>
      <c r="E50" s="12">
        <f t="shared" si="0"/>
        <v>985.5537135599999</v>
      </c>
    </row>
    <row r="51" spans="1:5" ht="23.25">
      <c r="A51" s="30">
        <v>5.3</v>
      </c>
      <c r="B51" s="36" t="s">
        <v>28</v>
      </c>
      <c r="C51" s="28">
        <v>0.2159</v>
      </c>
      <c r="D51" s="21">
        <v>7373.4</v>
      </c>
      <c r="E51" s="12">
        <f t="shared" si="0"/>
        <v>1591.91706</v>
      </c>
    </row>
    <row r="52" spans="1:5" ht="15">
      <c r="A52" s="30">
        <v>5.4</v>
      </c>
      <c r="B52" s="36" t="s">
        <v>29</v>
      </c>
      <c r="C52" s="28">
        <v>0.2744</v>
      </c>
      <c r="D52" s="21">
        <v>7373.4</v>
      </c>
      <c r="E52" s="12">
        <f t="shared" si="0"/>
        <v>2023.2609599999998</v>
      </c>
    </row>
    <row r="53" spans="1:5" ht="15">
      <c r="A53" s="31">
        <v>6</v>
      </c>
      <c r="B53" s="34" t="s">
        <v>44</v>
      </c>
      <c r="C53" s="27">
        <f>C61*18.5%</f>
        <v>2.57705</v>
      </c>
      <c r="D53" s="21">
        <v>7373.4</v>
      </c>
      <c r="E53" s="40">
        <f t="shared" si="0"/>
        <v>19001.620469999998</v>
      </c>
    </row>
    <row r="54" spans="1:5" ht="15">
      <c r="A54" s="35">
        <v>6.1</v>
      </c>
      <c r="B54" s="34" t="s">
        <v>117</v>
      </c>
      <c r="C54" s="27">
        <f>C61*9.85%</f>
        <v>1.372105</v>
      </c>
      <c r="D54" s="21">
        <v>7373.4</v>
      </c>
      <c r="E54" s="40">
        <f t="shared" si="0"/>
        <v>10117.079006999998</v>
      </c>
    </row>
    <row r="55" spans="1:5" ht="15">
      <c r="A55" s="31">
        <v>7</v>
      </c>
      <c r="B55" s="34" t="s">
        <v>30</v>
      </c>
      <c r="C55" s="27">
        <v>0.009</v>
      </c>
      <c r="D55" s="21">
        <v>7373.4</v>
      </c>
      <c r="E55" s="40">
        <v>69.91</v>
      </c>
    </row>
    <row r="56" spans="1:5" ht="15">
      <c r="A56" s="31">
        <v>8</v>
      </c>
      <c r="B56" s="34" t="s">
        <v>31</v>
      </c>
      <c r="C56" s="29">
        <f>C55+C53+C48+C40+C36+C22+C11</f>
        <v>13.39096108</v>
      </c>
      <c r="D56" s="21">
        <v>7373.4</v>
      </c>
      <c r="E56" s="40">
        <f>E11+E22+E36+E40+E48+E53+E55</f>
        <v>98740.461827272</v>
      </c>
    </row>
    <row r="57" spans="1:5" ht="15">
      <c r="A57" s="38">
        <v>9</v>
      </c>
      <c r="B57" s="36" t="s">
        <v>32</v>
      </c>
      <c r="C57" s="28">
        <v>0.4686</v>
      </c>
      <c r="D57" s="21">
        <v>7373.4</v>
      </c>
      <c r="E57" s="12">
        <f t="shared" si="0"/>
        <v>3455.17524</v>
      </c>
    </row>
    <row r="58" spans="1:5" ht="15">
      <c r="A58" s="38">
        <v>10</v>
      </c>
      <c r="B58" s="36" t="s">
        <v>45</v>
      </c>
      <c r="C58" s="28">
        <v>0.0704</v>
      </c>
      <c r="D58" s="21">
        <v>7373.4</v>
      </c>
      <c r="E58" s="12">
        <f>C58*D58-3.26</f>
        <v>515.82736</v>
      </c>
    </row>
    <row r="59" spans="1:7" ht="15">
      <c r="A59" s="31">
        <v>11</v>
      </c>
      <c r="B59" s="54" t="s">
        <v>33</v>
      </c>
      <c r="C59" s="27">
        <f>C56+C57+C58</f>
        <v>13.92996108</v>
      </c>
      <c r="D59" s="21">
        <v>7373.4</v>
      </c>
      <c r="E59" s="40">
        <f>E56+E57+E58</f>
        <v>102711.46442727199</v>
      </c>
      <c r="G59" s="101"/>
    </row>
    <row r="60" ht="15">
      <c r="C60" s="58"/>
    </row>
    <row r="61" ht="15">
      <c r="C61" s="59">
        <v>13.93</v>
      </c>
    </row>
    <row r="63" spans="1:5" ht="31.5" customHeight="1" thickBot="1">
      <c r="A63" s="122" t="s">
        <v>140</v>
      </c>
      <c r="B63" s="123"/>
      <c r="C63" s="123"/>
      <c r="D63" s="123"/>
      <c r="E63" s="123"/>
    </row>
    <row r="65" spans="1:5" ht="15">
      <c r="A65" s="124" t="s">
        <v>111</v>
      </c>
      <c r="B65" s="124"/>
      <c r="C65" s="124"/>
      <c r="D65" s="124"/>
      <c r="E65" s="124"/>
    </row>
    <row r="67" spans="1:5" ht="15">
      <c r="A67" s="134" t="s">
        <v>1</v>
      </c>
      <c r="B67" s="134"/>
      <c r="C67" s="20"/>
      <c r="D67" s="20"/>
      <c r="E67" s="21">
        <v>7373.4</v>
      </c>
    </row>
    <row r="68" spans="1:5" ht="15">
      <c r="A68" s="134" t="s">
        <v>2</v>
      </c>
      <c r="B68" s="134"/>
      <c r="C68" s="20"/>
      <c r="D68" s="20"/>
      <c r="E68" s="21">
        <v>13.93</v>
      </c>
    </row>
    <row r="69" spans="1:5" ht="15">
      <c r="A69" s="135" t="s">
        <v>148</v>
      </c>
      <c r="B69" s="136"/>
      <c r="C69" s="20"/>
      <c r="D69" s="20"/>
      <c r="E69" s="24">
        <f>E67*E68</f>
        <v>102711.462</v>
      </c>
    </row>
    <row r="70" spans="1:5" ht="36" customHeight="1">
      <c r="A70" s="22" t="s">
        <v>35</v>
      </c>
      <c r="B70" s="23" t="s">
        <v>3</v>
      </c>
      <c r="C70" s="133" t="s">
        <v>34</v>
      </c>
      <c r="D70" s="133"/>
      <c r="E70" s="133"/>
    </row>
    <row r="71" spans="1:5" ht="23.25">
      <c r="A71" s="33">
        <v>1</v>
      </c>
      <c r="B71" s="34" t="s">
        <v>36</v>
      </c>
      <c r="C71" s="27">
        <f>SUM(C74:C81)</f>
        <v>1.8163032</v>
      </c>
      <c r="D71" s="21">
        <v>7373.4</v>
      </c>
      <c r="E71" s="40">
        <f>C71*D71</f>
        <v>13392.330014879999</v>
      </c>
    </row>
    <row r="72" spans="1:5" ht="15">
      <c r="A72" s="45"/>
      <c r="B72" s="46" t="s">
        <v>4</v>
      </c>
      <c r="C72" s="60"/>
      <c r="D72" s="21">
        <v>7373.4</v>
      </c>
      <c r="E72" s="12"/>
    </row>
    <row r="73" spans="1:5" ht="15">
      <c r="A73" s="3">
        <v>1.1</v>
      </c>
      <c r="B73" s="4" t="s">
        <v>37</v>
      </c>
      <c r="C73" s="5">
        <f>C74+C75</f>
        <v>1.2416</v>
      </c>
      <c r="D73" s="21">
        <v>7373.4</v>
      </c>
      <c r="E73" s="12">
        <f>C73*D73</f>
        <v>9154.81344</v>
      </c>
    </row>
    <row r="74" spans="1:5" ht="15">
      <c r="A74" s="2"/>
      <c r="B74" s="4" t="s">
        <v>5</v>
      </c>
      <c r="C74" s="6">
        <v>1.2416</v>
      </c>
      <c r="D74" s="21">
        <v>7373.4</v>
      </c>
      <c r="E74" s="12">
        <f>C74*D74</f>
        <v>9154.81344</v>
      </c>
    </row>
    <row r="75" spans="1:5" ht="15">
      <c r="A75" s="2"/>
      <c r="B75" s="4" t="s">
        <v>6</v>
      </c>
      <c r="C75" s="6"/>
      <c r="D75" s="21">
        <v>7373.4</v>
      </c>
      <c r="E75" s="12"/>
    </row>
    <row r="76" spans="1:5" ht="15">
      <c r="A76" s="2">
        <v>1.2</v>
      </c>
      <c r="B76" s="4" t="s">
        <v>115</v>
      </c>
      <c r="C76" s="6">
        <f>(C74+C75)*0.202</f>
        <v>0.2508032</v>
      </c>
      <c r="D76" s="21">
        <v>7373.4</v>
      </c>
      <c r="E76" s="12">
        <f>C76*D76</f>
        <v>1849.2723148799998</v>
      </c>
    </row>
    <row r="77" spans="1:5" ht="23.25">
      <c r="A77" s="2">
        <v>1.3</v>
      </c>
      <c r="B77" s="4" t="s">
        <v>134</v>
      </c>
      <c r="C77" s="6">
        <v>0.0302</v>
      </c>
      <c r="D77" s="21">
        <v>7373.4</v>
      </c>
      <c r="E77" s="12">
        <f>C77*D77</f>
        <v>222.67668</v>
      </c>
    </row>
    <row r="78" spans="1:5" ht="15">
      <c r="A78" s="2">
        <v>1.4</v>
      </c>
      <c r="B78" s="36" t="s">
        <v>7</v>
      </c>
      <c r="C78" s="28"/>
      <c r="D78" s="21">
        <v>7373.4</v>
      </c>
      <c r="E78" s="12"/>
    </row>
    <row r="79" spans="1:5" ht="15">
      <c r="A79" s="2">
        <v>1.5</v>
      </c>
      <c r="B79" s="36" t="s">
        <v>8</v>
      </c>
      <c r="C79" s="28">
        <v>0.0821</v>
      </c>
      <c r="D79" s="21">
        <v>7373.4</v>
      </c>
      <c r="E79" s="12">
        <f aca="true" t="shared" si="1" ref="E79:E88">C79*D79</f>
        <v>605.35614</v>
      </c>
    </row>
    <row r="80" spans="1:5" ht="15">
      <c r="A80" s="2">
        <v>1.6</v>
      </c>
      <c r="B80" s="36" t="s">
        <v>135</v>
      </c>
      <c r="C80" s="28">
        <v>0.1846</v>
      </c>
      <c r="D80" s="21">
        <v>7373.4</v>
      </c>
      <c r="E80" s="12">
        <f t="shared" si="1"/>
        <v>1361.1296399999999</v>
      </c>
    </row>
    <row r="81" spans="1:5" ht="15">
      <c r="A81" s="2">
        <v>1.7</v>
      </c>
      <c r="B81" s="36" t="s">
        <v>136</v>
      </c>
      <c r="C81" s="48">
        <v>0.027</v>
      </c>
      <c r="D81" s="21">
        <v>7373.4</v>
      </c>
      <c r="E81" s="12">
        <f t="shared" si="1"/>
        <v>199.0818</v>
      </c>
    </row>
    <row r="82" spans="1:5" ht="15">
      <c r="A82" s="31">
        <v>2</v>
      </c>
      <c r="B82" s="34" t="s">
        <v>9</v>
      </c>
      <c r="C82" s="27">
        <f>SUM(C83:C93)</f>
        <v>1.7735</v>
      </c>
      <c r="D82" s="21">
        <v>7373.4</v>
      </c>
      <c r="E82" s="40">
        <f t="shared" si="1"/>
        <v>13076.7249</v>
      </c>
    </row>
    <row r="83" spans="1:5" ht="15">
      <c r="A83" s="30">
        <v>2.1</v>
      </c>
      <c r="B83" s="36" t="s">
        <v>10</v>
      </c>
      <c r="C83" s="28">
        <v>0.7985</v>
      </c>
      <c r="D83" s="21">
        <v>7373.4</v>
      </c>
      <c r="E83" s="12">
        <f t="shared" si="1"/>
        <v>5887.6599</v>
      </c>
    </row>
    <row r="84" spans="1:5" ht="15">
      <c r="A84" s="30">
        <v>2.2</v>
      </c>
      <c r="B84" s="36" t="s">
        <v>11</v>
      </c>
      <c r="C84" s="28">
        <v>0.3804</v>
      </c>
      <c r="D84" s="21">
        <v>7373.4</v>
      </c>
      <c r="E84" s="12">
        <f t="shared" si="1"/>
        <v>2804.84136</v>
      </c>
    </row>
    <row r="85" spans="1:5" ht="23.25">
      <c r="A85" s="30">
        <v>2.3</v>
      </c>
      <c r="B85" s="36" t="s">
        <v>38</v>
      </c>
      <c r="C85" s="28">
        <v>0.0203</v>
      </c>
      <c r="D85" s="21">
        <v>7373.4</v>
      </c>
      <c r="E85" s="12">
        <f t="shared" si="1"/>
        <v>149.68001999999998</v>
      </c>
    </row>
    <row r="86" spans="1:5" ht="15">
      <c r="A86" s="30">
        <v>2.4</v>
      </c>
      <c r="B86" s="36" t="s">
        <v>13</v>
      </c>
      <c r="C86" s="28">
        <v>0.28</v>
      </c>
      <c r="D86" s="21">
        <v>7373.4</v>
      </c>
      <c r="E86" s="12">
        <f t="shared" si="1"/>
        <v>2064.552</v>
      </c>
    </row>
    <row r="87" spans="1:5" ht="15">
      <c r="A87" s="30">
        <v>2.5</v>
      </c>
      <c r="B87" s="36" t="s">
        <v>39</v>
      </c>
      <c r="C87" s="28">
        <v>0.1099</v>
      </c>
      <c r="D87" s="21">
        <v>7373.4</v>
      </c>
      <c r="E87" s="12">
        <f t="shared" si="1"/>
        <v>810.3366599999999</v>
      </c>
    </row>
    <row r="88" spans="1:5" ht="23.25">
      <c r="A88" s="30">
        <v>2.6</v>
      </c>
      <c r="B88" s="36" t="s">
        <v>14</v>
      </c>
      <c r="C88" s="28">
        <v>0.009</v>
      </c>
      <c r="D88" s="21">
        <v>7373.4</v>
      </c>
      <c r="E88" s="12">
        <f t="shared" si="1"/>
        <v>66.36059999999999</v>
      </c>
    </row>
    <row r="89" spans="1:5" ht="15">
      <c r="A89" s="30">
        <v>2.7</v>
      </c>
      <c r="B89" s="36" t="s">
        <v>15</v>
      </c>
      <c r="C89" s="28">
        <v>0.038</v>
      </c>
      <c r="D89" s="21">
        <v>7373.4</v>
      </c>
      <c r="E89" s="12">
        <f aca="true" t="shared" si="2" ref="E89:E113">C89*D89</f>
        <v>280.18919999999997</v>
      </c>
    </row>
    <row r="90" spans="1:5" ht="15">
      <c r="A90" s="37" t="s">
        <v>154</v>
      </c>
      <c r="B90" s="36" t="s">
        <v>16</v>
      </c>
      <c r="C90" s="28">
        <v>0.0144</v>
      </c>
      <c r="D90" s="21">
        <v>7373.4</v>
      </c>
      <c r="E90" s="12">
        <f t="shared" si="2"/>
        <v>106.17696</v>
      </c>
    </row>
    <row r="91" spans="1:5" ht="23.25">
      <c r="A91" s="30">
        <v>2.9</v>
      </c>
      <c r="B91" s="36" t="s">
        <v>17</v>
      </c>
      <c r="C91" s="28">
        <v>0.0542</v>
      </c>
      <c r="D91" s="21">
        <v>7373.4</v>
      </c>
      <c r="E91" s="12">
        <f t="shared" si="2"/>
        <v>399.63827999999995</v>
      </c>
    </row>
    <row r="92" spans="1:5" ht="15">
      <c r="A92" s="89">
        <v>2.1</v>
      </c>
      <c r="B92" s="36" t="s">
        <v>18</v>
      </c>
      <c r="C92" s="28">
        <v>0.049</v>
      </c>
      <c r="D92" s="21">
        <v>7373.4</v>
      </c>
      <c r="E92" s="12">
        <f t="shared" si="2"/>
        <v>361.2966</v>
      </c>
    </row>
    <row r="93" spans="1:5" ht="23.25">
      <c r="A93" s="30">
        <v>2.11</v>
      </c>
      <c r="B93" s="36" t="s">
        <v>138</v>
      </c>
      <c r="C93" s="28">
        <v>0.0198</v>
      </c>
      <c r="D93" s="21">
        <v>7373.4</v>
      </c>
      <c r="E93" s="12">
        <f t="shared" si="2"/>
        <v>145.99332</v>
      </c>
    </row>
    <row r="94" spans="1:5" ht="23.25">
      <c r="A94" s="31">
        <v>3</v>
      </c>
      <c r="B94" s="34" t="s">
        <v>19</v>
      </c>
      <c r="C94" s="27">
        <f>SUM(C95:C98)</f>
        <v>2.8205000000000005</v>
      </c>
      <c r="D94" s="21">
        <v>7373.4</v>
      </c>
      <c r="E94" s="40">
        <f t="shared" si="2"/>
        <v>20796.674700000003</v>
      </c>
    </row>
    <row r="95" spans="1:5" ht="15">
      <c r="A95" s="30">
        <v>3.1</v>
      </c>
      <c r="B95" s="36" t="s">
        <v>20</v>
      </c>
      <c r="C95" s="28">
        <v>2.5994</v>
      </c>
      <c r="D95" s="21">
        <v>7373.4</v>
      </c>
      <c r="E95" s="12">
        <f t="shared" si="2"/>
        <v>19166.41596</v>
      </c>
    </row>
    <row r="96" spans="1:5" ht="15">
      <c r="A96" s="30">
        <v>3.2</v>
      </c>
      <c r="B96" s="36" t="s">
        <v>21</v>
      </c>
      <c r="C96" s="28">
        <v>0.1839</v>
      </c>
      <c r="D96" s="21">
        <v>7373.4</v>
      </c>
      <c r="E96" s="12">
        <f t="shared" si="2"/>
        <v>1355.96826</v>
      </c>
    </row>
    <row r="97" spans="1:5" ht="15">
      <c r="A97" s="30">
        <v>3.3</v>
      </c>
      <c r="B97" s="36" t="s">
        <v>157</v>
      </c>
      <c r="C97" s="28">
        <v>0.0365</v>
      </c>
      <c r="D97" s="21">
        <v>7373.4</v>
      </c>
      <c r="E97" s="12">
        <f>C97*D97</f>
        <v>269.1291</v>
      </c>
    </row>
    <row r="98" spans="1:5" ht="15">
      <c r="A98" s="30">
        <v>3.4</v>
      </c>
      <c r="B98" s="36" t="s">
        <v>22</v>
      </c>
      <c r="C98" s="28">
        <v>0.0007</v>
      </c>
      <c r="D98" s="21">
        <v>7373.4</v>
      </c>
      <c r="E98" s="12">
        <f t="shared" si="2"/>
        <v>5.161379999999999</v>
      </c>
    </row>
    <row r="99" spans="1:5" ht="23.25">
      <c r="A99" s="31">
        <v>4</v>
      </c>
      <c r="B99" s="34" t="s">
        <v>23</v>
      </c>
      <c r="C99" s="27">
        <f>SUM(C100:C106)</f>
        <v>3.0327</v>
      </c>
      <c r="D99" s="21">
        <v>7373.4</v>
      </c>
      <c r="E99" s="40">
        <f t="shared" si="2"/>
        <v>22361.31018</v>
      </c>
    </row>
    <row r="100" spans="1:5" ht="23.25">
      <c r="A100" s="30">
        <v>4.1</v>
      </c>
      <c r="B100" s="36" t="s">
        <v>41</v>
      </c>
      <c r="C100" s="28">
        <v>1.9848</v>
      </c>
      <c r="D100" s="21">
        <v>7373.4</v>
      </c>
      <c r="E100" s="12">
        <f t="shared" si="2"/>
        <v>14634.72432</v>
      </c>
    </row>
    <row r="101" spans="1:5" ht="15">
      <c r="A101" s="30">
        <v>4.2</v>
      </c>
      <c r="B101" s="36" t="s">
        <v>115</v>
      </c>
      <c r="C101" s="28">
        <v>0.4009</v>
      </c>
      <c r="D101" s="21">
        <v>7373.4</v>
      </c>
      <c r="E101" s="12">
        <f t="shared" si="2"/>
        <v>2955.9960599999995</v>
      </c>
    </row>
    <row r="102" spans="1:5" ht="15">
      <c r="A102" s="30">
        <v>4.3</v>
      </c>
      <c r="B102" s="36" t="s">
        <v>24</v>
      </c>
      <c r="C102" s="28">
        <v>0.3044</v>
      </c>
      <c r="D102" s="21">
        <v>7373.4</v>
      </c>
      <c r="E102" s="12">
        <f t="shared" si="2"/>
        <v>2244.46296</v>
      </c>
    </row>
    <row r="103" spans="1:5" ht="15">
      <c r="A103" s="30">
        <v>4.4</v>
      </c>
      <c r="B103" s="36" t="s">
        <v>139</v>
      </c>
      <c r="C103" s="28">
        <v>0.0383</v>
      </c>
      <c r="D103" s="21">
        <v>7373.4</v>
      </c>
      <c r="E103" s="12">
        <f t="shared" si="2"/>
        <v>282.40121999999997</v>
      </c>
    </row>
    <row r="104" spans="1:5" ht="15">
      <c r="A104" s="30">
        <v>4.5</v>
      </c>
      <c r="B104" s="36" t="s">
        <v>25</v>
      </c>
      <c r="C104" s="28">
        <v>0.0012</v>
      </c>
      <c r="D104" s="21">
        <v>7373.4</v>
      </c>
      <c r="E104" s="12">
        <f t="shared" si="2"/>
        <v>8.84808</v>
      </c>
    </row>
    <row r="105" spans="1:5" ht="15">
      <c r="A105" s="30">
        <v>4.6</v>
      </c>
      <c r="B105" s="36" t="s">
        <v>26</v>
      </c>
      <c r="C105" s="28">
        <v>0.0819</v>
      </c>
      <c r="D105" s="21">
        <v>7373.4</v>
      </c>
      <c r="E105" s="12">
        <f t="shared" si="2"/>
        <v>603.88146</v>
      </c>
    </row>
    <row r="106" spans="1:5" ht="15">
      <c r="A106" s="30">
        <v>4.7</v>
      </c>
      <c r="B106" s="36" t="s">
        <v>42</v>
      </c>
      <c r="C106" s="28">
        <v>0.2212</v>
      </c>
      <c r="D106" s="21">
        <v>7373.4</v>
      </c>
      <c r="E106" s="12">
        <f t="shared" si="2"/>
        <v>1630.99608</v>
      </c>
    </row>
    <row r="107" spans="1:5" ht="15">
      <c r="A107" s="31">
        <v>5</v>
      </c>
      <c r="B107" s="34" t="s">
        <v>27</v>
      </c>
      <c r="C107" s="27">
        <f>SUM(C108:C111)</f>
        <v>1.1439000000000001</v>
      </c>
      <c r="D107" s="21">
        <v>7373.4</v>
      </c>
      <c r="E107" s="40">
        <f t="shared" si="2"/>
        <v>8434.432260000001</v>
      </c>
    </row>
    <row r="108" spans="1:5" ht="23.25">
      <c r="A108" s="30">
        <v>5.1</v>
      </c>
      <c r="B108" s="36" t="s">
        <v>43</v>
      </c>
      <c r="C108" s="28">
        <v>0.5794</v>
      </c>
      <c r="D108" s="21">
        <v>7373.4</v>
      </c>
      <c r="E108" s="12">
        <f t="shared" si="2"/>
        <v>4272.14796</v>
      </c>
    </row>
    <row r="109" spans="1:5" ht="15">
      <c r="A109" s="30">
        <v>5.2</v>
      </c>
      <c r="B109" s="36" t="s">
        <v>115</v>
      </c>
      <c r="C109" s="28">
        <v>0.117</v>
      </c>
      <c r="D109" s="21">
        <v>7373.4</v>
      </c>
      <c r="E109" s="12">
        <f t="shared" si="2"/>
        <v>862.6878</v>
      </c>
    </row>
    <row r="110" spans="1:5" ht="23.25">
      <c r="A110" s="30">
        <v>5.3</v>
      </c>
      <c r="B110" s="36" t="s">
        <v>28</v>
      </c>
      <c r="C110" s="28">
        <v>0.1618</v>
      </c>
      <c r="D110" s="21">
        <v>7373.4</v>
      </c>
      <c r="E110" s="12">
        <f t="shared" si="2"/>
        <v>1193.01612</v>
      </c>
    </row>
    <row r="111" spans="1:5" ht="15">
      <c r="A111" s="30">
        <v>5.4</v>
      </c>
      <c r="B111" s="36" t="s">
        <v>29</v>
      </c>
      <c r="C111" s="28">
        <v>0.2857</v>
      </c>
      <c r="D111" s="21">
        <v>7373.4</v>
      </c>
      <c r="E111" s="12">
        <f t="shared" si="2"/>
        <v>2106.58038</v>
      </c>
    </row>
    <row r="112" spans="1:5" ht="15">
      <c r="A112" s="31">
        <v>6</v>
      </c>
      <c r="B112" s="34" t="s">
        <v>44</v>
      </c>
      <c r="C112" s="27">
        <v>2.6821</v>
      </c>
      <c r="D112" s="21">
        <v>7373.4</v>
      </c>
      <c r="E112" s="40">
        <f t="shared" si="2"/>
        <v>19776.19614</v>
      </c>
    </row>
    <row r="113" spans="1:5" ht="15">
      <c r="A113" s="35">
        <v>6.1</v>
      </c>
      <c r="B113" s="34" t="s">
        <v>117</v>
      </c>
      <c r="C113" s="27">
        <f>C120*9.85%</f>
        <v>1.372105</v>
      </c>
      <c r="D113" s="21">
        <v>7373.4</v>
      </c>
      <c r="E113" s="40">
        <f t="shared" si="2"/>
        <v>10117.079006999998</v>
      </c>
    </row>
    <row r="114" spans="1:5" ht="15">
      <c r="A114" s="31">
        <v>7</v>
      </c>
      <c r="B114" s="34" t="s">
        <v>30</v>
      </c>
      <c r="C114" s="27">
        <v>0.009</v>
      </c>
      <c r="D114" s="21">
        <v>7373.4</v>
      </c>
      <c r="E114" s="40">
        <v>69.91</v>
      </c>
    </row>
    <row r="115" spans="1:5" ht="15">
      <c r="A115" s="31">
        <v>8</v>
      </c>
      <c r="B115" s="34" t="s">
        <v>31</v>
      </c>
      <c r="C115" s="29">
        <f>C114+C112+C107+C99+C94+C82+C71</f>
        <v>13.2780032</v>
      </c>
      <c r="D115" s="21">
        <v>7373.4</v>
      </c>
      <c r="E115" s="40">
        <f>E71+E82+E94+E99+E107+E112+E114</f>
        <v>97907.57819488</v>
      </c>
    </row>
    <row r="116" spans="1:5" ht="15">
      <c r="A116" s="38">
        <v>9</v>
      </c>
      <c r="B116" s="36" t="s">
        <v>32</v>
      </c>
      <c r="C116" s="28">
        <v>0.5266</v>
      </c>
      <c r="D116" s="21">
        <v>7373.4</v>
      </c>
      <c r="E116" s="12">
        <f>C116*D116</f>
        <v>3882.8324399999997</v>
      </c>
    </row>
    <row r="117" spans="1:5" ht="15">
      <c r="A117" s="38">
        <v>10</v>
      </c>
      <c r="B117" s="36" t="s">
        <v>45</v>
      </c>
      <c r="C117" s="28">
        <v>0.1254</v>
      </c>
      <c r="D117" s="21">
        <v>7373.4</v>
      </c>
      <c r="E117" s="12">
        <f>C117*D117-3.57</f>
        <v>921.05436</v>
      </c>
    </row>
    <row r="118" spans="1:6" ht="15">
      <c r="A118" s="31">
        <v>11</v>
      </c>
      <c r="B118" s="54" t="s">
        <v>33</v>
      </c>
      <c r="C118" s="27">
        <f>C115+C116+C117</f>
        <v>13.930003200000002</v>
      </c>
      <c r="D118" s="21">
        <v>7373.4</v>
      </c>
      <c r="E118" s="40">
        <f>E115+E116+E117</f>
        <v>102711.46499487999</v>
      </c>
      <c r="F118" s="101"/>
    </row>
    <row r="119" ht="15">
      <c r="C119" s="58"/>
    </row>
    <row r="120" ht="15">
      <c r="C120" s="59">
        <v>13.93</v>
      </c>
    </row>
    <row r="123" spans="2:5" ht="15">
      <c r="B123" t="s">
        <v>160</v>
      </c>
      <c r="E123" s="110" t="s">
        <v>161</v>
      </c>
    </row>
  </sheetData>
  <sheetProtection/>
  <mergeCells count="13">
    <mergeCell ref="A63:E63"/>
    <mergeCell ref="C70:E70"/>
    <mergeCell ref="A65:E65"/>
    <mergeCell ref="A67:B67"/>
    <mergeCell ref="A68:B68"/>
    <mergeCell ref="A69:B69"/>
    <mergeCell ref="A8:B8"/>
    <mergeCell ref="A9:B9"/>
    <mergeCell ref="C10:E10"/>
    <mergeCell ref="A1:E1"/>
    <mergeCell ref="A3:E3"/>
    <mergeCell ref="A5:E5"/>
    <mergeCell ref="A7:B7"/>
  </mergeCells>
  <hyperlinks>
    <hyperlink ref="A3:E3" location="ГЛАВНАЯ!A1" display="Вернуться на главную страницу к списку домов"/>
  </hyperlink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4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7.00390625" style="0" customWidth="1"/>
    <col min="2" max="2" width="44.57421875" style="0" customWidth="1"/>
    <col min="3" max="3" width="16.57421875" style="0" hidden="1" customWidth="1"/>
    <col min="4" max="4" width="17.7109375" style="0" hidden="1" customWidth="1"/>
    <col min="5" max="5" width="32.7109375" style="0" customWidth="1"/>
    <col min="6" max="6" width="9.28125" style="0" bestFit="1" customWidth="1"/>
  </cols>
  <sheetData>
    <row r="1" spans="1:5" ht="48.75" customHeight="1" thickBot="1">
      <c r="A1" s="122" t="s">
        <v>141</v>
      </c>
      <c r="B1" s="123"/>
      <c r="C1" s="123"/>
      <c r="D1" s="123"/>
      <c r="E1" s="123"/>
    </row>
    <row r="3" spans="1:5" ht="15">
      <c r="A3" s="126" t="s">
        <v>86</v>
      </c>
      <c r="B3" s="126"/>
      <c r="C3" s="126"/>
      <c r="D3" s="126"/>
      <c r="E3" s="126"/>
    </row>
    <row r="5" spans="1:5" ht="15">
      <c r="A5" s="124" t="s">
        <v>87</v>
      </c>
      <c r="B5" s="124"/>
      <c r="C5" s="124"/>
      <c r="D5" s="124"/>
      <c r="E5" s="124"/>
    </row>
    <row r="6" spans="1:5" ht="15">
      <c r="A6" s="14"/>
      <c r="B6" s="14"/>
      <c r="C6" s="14"/>
      <c r="D6" s="14"/>
      <c r="E6" s="14"/>
    </row>
    <row r="7" spans="1:5" ht="15">
      <c r="A7" s="125" t="s">
        <v>0</v>
      </c>
      <c r="B7" s="125"/>
      <c r="C7" s="125"/>
      <c r="D7" s="125"/>
      <c r="E7" s="125"/>
    </row>
    <row r="8" spans="1:5" ht="15">
      <c r="A8" s="119" t="s">
        <v>1</v>
      </c>
      <c r="B8" s="119"/>
      <c r="C8" s="7"/>
      <c r="D8" s="7"/>
      <c r="E8" s="8">
        <v>1080.9</v>
      </c>
    </row>
    <row r="9" spans="1:5" ht="15">
      <c r="A9" s="119" t="s">
        <v>2</v>
      </c>
      <c r="B9" s="119"/>
      <c r="C9" s="7"/>
      <c r="D9" s="7"/>
      <c r="E9" s="8">
        <v>9.27</v>
      </c>
    </row>
    <row r="10" spans="1:5" ht="15">
      <c r="A10" s="127" t="s">
        <v>147</v>
      </c>
      <c r="B10" s="128"/>
      <c r="C10" s="7"/>
      <c r="D10" s="7"/>
      <c r="E10" s="13">
        <f>E8*E9</f>
        <v>10019.943000000001</v>
      </c>
    </row>
    <row r="11" spans="1:5" ht="54" customHeight="1">
      <c r="A11" s="9" t="s">
        <v>35</v>
      </c>
      <c r="B11" s="10" t="s">
        <v>3</v>
      </c>
      <c r="C11" s="121" t="s">
        <v>34</v>
      </c>
      <c r="D11" s="121"/>
      <c r="E11" s="121"/>
    </row>
    <row r="12" spans="1:5" ht="23.25">
      <c r="A12" s="33">
        <v>1</v>
      </c>
      <c r="B12" s="34" t="s">
        <v>36</v>
      </c>
      <c r="C12" s="27">
        <f>SUM(C15:C22)</f>
        <v>2.1634834</v>
      </c>
      <c r="D12" s="8">
        <v>1080.9</v>
      </c>
      <c r="E12" s="40">
        <f>SUM(E15:E22)</f>
        <v>2338.5092070600003</v>
      </c>
    </row>
    <row r="13" spans="1:5" ht="15">
      <c r="A13" s="45"/>
      <c r="B13" s="46" t="s">
        <v>4</v>
      </c>
      <c r="C13" s="47"/>
      <c r="D13" s="8">
        <v>1080.9</v>
      </c>
      <c r="E13" s="12"/>
    </row>
    <row r="14" spans="1:6" ht="15">
      <c r="A14" s="3">
        <v>1.1</v>
      </c>
      <c r="B14" s="4" t="s">
        <v>37</v>
      </c>
      <c r="C14" s="5">
        <f>C15+C16</f>
        <v>1.6217</v>
      </c>
      <c r="D14" s="8">
        <v>1080.9</v>
      </c>
      <c r="E14" s="12">
        <f>E15+E16</f>
        <v>1752.89553</v>
      </c>
      <c r="F14" s="101"/>
    </row>
    <row r="15" spans="1:5" ht="15">
      <c r="A15" s="2"/>
      <c r="B15" s="4" t="s">
        <v>5</v>
      </c>
      <c r="C15" s="6">
        <v>1.6217</v>
      </c>
      <c r="D15" s="8">
        <v>1080.9</v>
      </c>
      <c r="E15" s="12">
        <f aca="true" t="shared" si="0" ref="E15:E55">C15*D15</f>
        <v>1752.89553</v>
      </c>
    </row>
    <row r="16" spans="1:5" ht="15">
      <c r="A16" s="2"/>
      <c r="B16" s="4" t="s">
        <v>6</v>
      </c>
      <c r="C16" s="6"/>
      <c r="D16" s="8">
        <v>1080.9</v>
      </c>
      <c r="E16" s="12"/>
    </row>
    <row r="17" spans="1:5" ht="15">
      <c r="A17" s="2">
        <v>1.2</v>
      </c>
      <c r="B17" s="4" t="s">
        <v>115</v>
      </c>
      <c r="C17" s="6">
        <f>(C15+C16)*0.202</f>
        <v>0.3275834</v>
      </c>
      <c r="D17" s="8">
        <v>1080.9</v>
      </c>
      <c r="E17" s="12">
        <f t="shared" si="0"/>
        <v>354.08489706000006</v>
      </c>
    </row>
    <row r="18" spans="1:5" ht="23.25">
      <c r="A18" s="2">
        <v>1.3</v>
      </c>
      <c r="B18" s="4" t="s">
        <v>134</v>
      </c>
      <c r="C18" s="6">
        <v>0.0162</v>
      </c>
      <c r="D18" s="8">
        <v>1080.9</v>
      </c>
      <c r="E18" s="12">
        <f t="shared" si="0"/>
        <v>17.51058</v>
      </c>
    </row>
    <row r="19" spans="1:5" ht="15">
      <c r="A19" s="2">
        <v>1.4</v>
      </c>
      <c r="B19" s="36" t="s">
        <v>7</v>
      </c>
      <c r="C19" s="28"/>
      <c r="D19" s="8">
        <v>1080.9</v>
      </c>
      <c r="E19" s="12"/>
    </row>
    <row r="20" spans="1:5" ht="15">
      <c r="A20" s="2">
        <v>1.5</v>
      </c>
      <c r="B20" s="36" t="s">
        <v>8</v>
      </c>
      <c r="C20" s="28">
        <v>0.0816</v>
      </c>
      <c r="D20" s="8">
        <v>1080.9</v>
      </c>
      <c r="E20" s="12">
        <f t="shared" si="0"/>
        <v>88.20144000000002</v>
      </c>
    </row>
    <row r="21" spans="1:5" ht="15">
      <c r="A21" s="2">
        <v>1.6</v>
      </c>
      <c r="B21" s="36" t="s">
        <v>135</v>
      </c>
      <c r="C21" s="28">
        <v>0.1164</v>
      </c>
      <c r="D21" s="8">
        <v>1080.9</v>
      </c>
      <c r="E21" s="12">
        <f t="shared" si="0"/>
        <v>125.81676000000002</v>
      </c>
    </row>
    <row r="22" spans="1:5" ht="15">
      <c r="A22" s="2">
        <v>1.7</v>
      </c>
      <c r="B22" s="36" t="s">
        <v>136</v>
      </c>
      <c r="D22" s="8">
        <v>1080.9</v>
      </c>
      <c r="E22" s="12"/>
    </row>
    <row r="23" spans="1:5" ht="15">
      <c r="A23" s="31">
        <v>2</v>
      </c>
      <c r="B23" s="34" t="s">
        <v>9</v>
      </c>
      <c r="C23" s="27">
        <f>SUM(C24:C36)</f>
        <v>2.7914</v>
      </c>
      <c r="D23" s="8">
        <v>1080.9</v>
      </c>
      <c r="E23" s="40">
        <f>SUM(E24:E36)</f>
        <v>3017.2242600000004</v>
      </c>
    </row>
    <row r="24" spans="1:5" ht="15">
      <c r="A24" s="30">
        <v>2.1</v>
      </c>
      <c r="B24" s="36" t="s">
        <v>10</v>
      </c>
      <c r="C24" s="28">
        <v>0.6191</v>
      </c>
      <c r="D24" s="8">
        <v>1080.9</v>
      </c>
      <c r="E24" s="12">
        <f t="shared" si="0"/>
        <v>669.18519</v>
      </c>
    </row>
    <row r="25" spans="1:5" ht="15">
      <c r="A25" s="30">
        <v>2.2</v>
      </c>
      <c r="B25" s="36" t="s">
        <v>11</v>
      </c>
      <c r="C25" s="28">
        <v>0.2333</v>
      </c>
      <c r="D25" s="8">
        <v>1080.9</v>
      </c>
      <c r="E25" s="12">
        <f t="shared" si="0"/>
        <v>252.17397000000003</v>
      </c>
    </row>
    <row r="26" spans="1:5" ht="15">
      <c r="A26" s="30">
        <v>2.3</v>
      </c>
      <c r="B26" s="36" t="s">
        <v>12</v>
      </c>
      <c r="C26" s="28">
        <v>1.373</v>
      </c>
      <c r="D26" s="8">
        <v>1080.9</v>
      </c>
      <c r="E26" s="12">
        <f t="shared" si="0"/>
        <v>1484.0757</v>
      </c>
    </row>
    <row r="27" spans="1:5" ht="23.25">
      <c r="A27" s="30">
        <v>2.4</v>
      </c>
      <c r="B27" s="36" t="s">
        <v>38</v>
      </c>
      <c r="C27" s="28">
        <v>0.03</v>
      </c>
      <c r="D27" s="8">
        <v>1080.9</v>
      </c>
      <c r="E27" s="12">
        <f t="shared" si="0"/>
        <v>32.427</v>
      </c>
    </row>
    <row r="28" spans="1:5" ht="15">
      <c r="A28" s="30">
        <v>2.5</v>
      </c>
      <c r="B28" s="36" t="s">
        <v>13</v>
      </c>
      <c r="C28" s="28">
        <v>0.2607</v>
      </c>
      <c r="D28" s="8">
        <v>1080.9</v>
      </c>
      <c r="E28" s="12">
        <f t="shared" si="0"/>
        <v>281.79063</v>
      </c>
    </row>
    <row r="29" spans="1:6" ht="15">
      <c r="A29" s="30">
        <v>2.6</v>
      </c>
      <c r="B29" s="36" t="s">
        <v>39</v>
      </c>
      <c r="C29" s="28">
        <v>0.1465</v>
      </c>
      <c r="D29" s="8">
        <v>1080.9</v>
      </c>
      <c r="E29" s="12">
        <f t="shared" si="0"/>
        <v>158.35185</v>
      </c>
      <c r="F29" s="101"/>
    </row>
    <row r="30" spans="1:5" ht="23.25">
      <c r="A30" s="30">
        <v>2.7</v>
      </c>
      <c r="B30" s="36" t="s">
        <v>14</v>
      </c>
      <c r="C30" s="28">
        <v>0.0092</v>
      </c>
      <c r="D30" s="8">
        <v>1080.9</v>
      </c>
      <c r="E30" s="12">
        <f t="shared" si="0"/>
        <v>9.944280000000001</v>
      </c>
    </row>
    <row r="31" spans="1:5" ht="15">
      <c r="A31" s="30">
        <v>2.8</v>
      </c>
      <c r="B31" s="36" t="s">
        <v>137</v>
      </c>
      <c r="C31" s="28"/>
      <c r="D31" s="8">
        <v>1080.9</v>
      </c>
      <c r="E31" s="12"/>
    </row>
    <row r="32" spans="1:5" ht="15">
      <c r="A32" s="30">
        <v>2.9</v>
      </c>
      <c r="B32" s="36" t="s">
        <v>15</v>
      </c>
      <c r="C32" s="28">
        <v>0.0483</v>
      </c>
      <c r="D32" s="8">
        <v>1080.9</v>
      </c>
      <c r="E32" s="12">
        <f t="shared" si="0"/>
        <v>52.20747000000001</v>
      </c>
    </row>
    <row r="33" spans="1:5" ht="15">
      <c r="A33" s="37" t="s">
        <v>40</v>
      </c>
      <c r="B33" s="36" t="s">
        <v>16</v>
      </c>
      <c r="C33" s="28">
        <v>0.0144</v>
      </c>
      <c r="D33" s="8">
        <v>1080.9</v>
      </c>
      <c r="E33" s="12">
        <f t="shared" si="0"/>
        <v>15.564960000000001</v>
      </c>
    </row>
    <row r="34" spans="1:5" ht="15">
      <c r="A34" s="30">
        <v>2.11</v>
      </c>
      <c r="B34" s="36" t="s">
        <v>17</v>
      </c>
      <c r="C34" s="28">
        <v>0.0262</v>
      </c>
      <c r="D34" s="8">
        <v>1080.9</v>
      </c>
      <c r="E34" s="12">
        <f t="shared" si="0"/>
        <v>28.319580000000002</v>
      </c>
    </row>
    <row r="35" spans="1:5" ht="15">
      <c r="A35" s="30">
        <v>2.12</v>
      </c>
      <c r="B35" s="36" t="s">
        <v>18</v>
      </c>
      <c r="C35" s="28">
        <v>0.0109</v>
      </c>
      <c r="D35" s="8">
        <v>1080.9</v>
      </c>
      <c r="E35" s="12">
        <f t="shared" si="0"/>
        <v>11.78181</v>
      </c>
    </row>
    <row r="36" spans="1:5" ht="23.25">
      <c r="A36" s="30">
        <v>2.13</v>
      </c>
      <c r="B36" s="36" t="s">
        <v>138</v>
      </c>
      <c r="C36" s="28">
        <v>0.0198</v>
      </c>
      <c r="D36" s="8">
        <v>1080.9</v>
      </c>
      <c r="E36" s="12">
        <f t="shared" si="0"/>
        <v>21.401820000000004</v>
      </c>
    </row>
    <row r="37" spans="1:5" ht="23.25">
      <c r="A37" s="31">
        <v>3</v>
      </c>
      <c r="B37" s="34" t="s">
        <v>19</v>
      </c>
      <c r="C37" s="27">
        <f>SUM(C38:C40)</f>
        <v>0</v>
      </c>
      <c r="D37" s="8">
        <v>1080.9</v>
      </c>
      <c r="E37" s="40">
        <f t="shared" si="0"/>
        <v>0</v>
      </c>
    </row>
    <row r="38" spans="1:5" ht="15">
      <c r="A38" s="30">
        <v>3.1</v>
      </c>
      <c r="B38" s="36" t="s">
        <v>20</v>
      </c>
      <c r="C38" s="28"/>
      <c r="D38" s="8">
        <v>1080.9</v>
      </c>
      <c r="E38" s="12"/>
    </row>
    <row r="39" spans="1:5" ht="15">
      <c r="A39" s="30">
        <v>3.2</v>
      </c>
      <c r="B39" s="36" t="s">
        <v>21</v>
      </c>
      <c r="C39" s="28"/>
      <c r="D39" s="8">
        <v>1080.9</v>
      </c>
      <c r="E39" s="12"/>
    </row>
    <row r="40" spans="1:5" ht="15">
      <c r="A40" s="30">
        <v>3.3</v>
      </c>
      <c r="B40" s="36" t="s">
        <v>22</v>
      </c>
      <c r="C40" s="28"/>
      <c r="D40" s="8">
        <v>1080.9</v>
      </c>
      <c r="E40" s="12"/>
    </row>
    <row r="41" spans="1:5" ht="23.25">
      <c r="A41" s="31">
        <v>4</v>
      </c>
      <c r="B41" s="34" t="s">
        <v>23</v>
      </c>
      <c r="C41" s="27">
        <f>SUM(C42:C48)</f>
        <v>2.1536859519999996</v>
      </c>
      <c r="D41" s="8">
        <v>1080.9</v>
      </c>
      <c r="E41" s="40">
        <f>SUM(E42:E48)</f>
        <v>2327.9191455168007</v>
      </c>
    </row>
    <row r="42" spans="1:6" ht="23.25">
      <c r="A42" s="30">
        <v>4.1</v>
      </c>
      <c r="B42" s="36" t="s">
        <v>41</v>
      </c>
      <c r="C42" s="28">
        <v>1.6994</v>
      </c>
      <c r="D42" s="8">
        <v>1080.9</v>
      </c>
      <c r="E42" s="12">
        <f t="shared" si="0"/>
        <v>1836.8814600000003</v>
      </c>
      <c r="F42" s="101"/>
    </row>
    <row r="43" spans="1:5" ht="15">
      <c r="A43" s="30">
        <v>4.2</v>
      </c>
      <c r="B43" s="36" t="s">
        <v>115</v>
      </c>
      <c r="C43" s="28">
        <f>C42*0.202</f>
        <v>0.34327880000000005</v>
      </c>
      <c r="D43" s="8">
        <v>1080.9</v>
      </c>
      <c r="E43" s="12">
        <f t="shared" si="0"/>
        <v>371.0500549200001</v>
      </c>
    </row>
    <row r="44" spans="1:5" ht="15">
      <c r="A44" s="30">
        <v>4.3</v>
      </c>
      <c r="B44" s="36" t="s">
        <v>24</v>
      </c>
      <c r="C44" s="28">
        <f>(C42+C43)*0.04</f>
        <v>0.081707152</v>
      </c>
      <c r="D44" s="8">
        <v>1080.9</v>
      </c>
      <c r="E44" s="12">
        <f t="shared" si="0"/>
        <v>88.31726059680001</v>
      </c>
    </row>
    <row r="45" spans="1:5" ht="15">
      <c r="A45" s="30">
        <v>4.4</v>
      </c>
      <c r="B45" s="36" t="s">
        <v>139</v>
      </c>
      <c r="C45" s="28">
        <v>0.0157</v>
      </c>
      <c r="D45" s="8">
        <v>1080.9</v>
      </c>
      <c r="E45" s="12">
        <f t="shared" si="0"/>
        <v>16.97013</v>
      </c>
    </row>
    <row r="46" spans="1:5" ht="15">
      <c r="A46" s="30">
        <v>4.5</v>
      </c>
      <c r="B46" s="36" t="s">
        <v>25</v>
      </c>
      <c r="C46" s="28">
        <v>0.0036000000000000003</v>
      </c>
      <c r="D46" s="8">
        <v>1080.9</v>
      </c>
      <c r="E46" s="12">
        <f t="shared" si="0"/>
        <v>3.8912400000000007</v>
      </c>
    </row>
    <row r="47" spans="1:5" ht="15">
      <c r="A47" s="30">
        <v>4.6</v>
      </c>
      <c r="B47" s="36" t="s">
        <v>26</v>
      </c>
      <c r="C47" s="28">
        <v>0.01</v>
      </c>
      <c r="D47" s="8">
        <v>1080.9</v>
      </c>
      <c r="E47" s="12">
        <f t="shared" si="0"/>
        <v>10.809000000000001</v>
      </c>
    </row>
    <row r="48" spans="1:5" ht="15">
      <c r="A48" s="30">
        <v>4.7</v>
      </c>
      <c r="B48" s="36" t="s">
        <v>42</v>
      </c>
      <c r="C48" s="28"/>
      <c r="D48" s="8">
        <v>1080.9</v>
      </c>
      <c r="E48" s="12"/>
    </row>
    <row r="49" spans="1:5" ht="15">
      <c r="A49" s="31">
        <v>5</v>
      </c>
      <c r="B49" s="34" t="s">
        <v>27</v>
      </c>
      <c r="C49" s="27">
        <f>SUM(C50:C53)</f>
        <v>0.9473406</v>
      </c>
      <c r="D49" s="8">
        <v>1080.9</v>
      </c>
      <c r="E49" s="40">
        <f>SUM(E50:E53)</f>
        <v>1023.97045454</v>
      </c>
    </row>
    <row r="50" spans="1:6" ht="23.25">
      <c r="A50" s="30">
        <v>5.1</v>
      </c>
      <c r="B50" s="36" t="s">
        <v>43</v>
      </c>
      <c r="C50" s="28">
        <v>0.4403</v>
      </c>
      <c r="D50" s="8">
        <v>1080.9</v>
      </c>
      <c r="E50" s="12">
        <f t="shared" si="0"/>
        <v>475.9202700000001</v>
      </c>
      <c r="F50" s="101"/>
    </row>
    <row r="51" spans="1:5" ht="15">
      <c r="A51" s="30">
        <v>5.2</v>
      </c>
      <c r="B51" s="36" t="s">
        <v>115</v>
      </c>
      <c r="C51" s="28">
        <f>C50*0.202</f>
        <v>0.08894060000000001</v>
      </c>
      <c r="D51" s="8">
        <v>1080.9</v>
      </c>
      <c r="E51" s="12">
        <f t="shared" si="0"/>
        <v>96.13589454000002</v>
      </c>
    </row>
    <row r="52" spans="1:5" ht="15">
      <c r="A52" s="30">
        <v>5.3</v>
      </c>
      <c r="B52" s="36" t="s">
        <v>28</v>
      </c>
      <c r="C52" s="28">
        <v>0.1437</v>
      </c>
      <c r="D52" s="8">
        <v>1080.9</v>
      </c>
      <c r="E52" s="12">
        <f t="shared" si="0"/>
        <v>155.32533</v>
      </c>
    </row>
    <row r="53" spans="1:5" ht="15">
      <c r="A53" s="30">
        <v>5.4</v>
      </c>
      <c r="B53" s="36" t="s">
        <v>29</v>
      </c>
      <c r="C53" s="28">
        <v>0.2744</v>
      </c>
      <c r="D53" s="8">
        <v>1080.9</v>
      </c>
      <c r="E53" s="12">
        <f>C53*D53-0.01</f>
        <v>296.58896</v>
      </c>
    </row>
    <row r="54" spans="1:5" ht="15">
      <c r="A54" s="31">
        <v>6</v>
      </c>
      <c r="B54" s="34" t="s">
        <v>44</v>
      </c>
      <c r="C54" s="27">
        <f>C62*13%</f>
        <v>1.2051</v>
      </c>
      <c r="D54" s="8">
        <v>1080.9</v>
      </c>
      <c r="E54" s="40">
        <f t="shared" si="0"/>
        <v>1302.5925900000002</v>
      </c>
    </row>
    <row r="55" spans="1:5" ht="15">
      <c r="A55" s="35">
        <v>6.1</v>
      </c>
      <c r="B55" s="34" t="s">
        <v>117</v>
      </c>
      <c r="C55" s="27"/>
      <c r="D55" s="8">
        <v>1080.9</v>
      </c>
      <c r="E55" s="40">
        <f t="shared" si="0"/>
        <v>0</v>
      </c>
    </row>
    <row r="56" spans="1:6" ht="15">
      <c r="A56" s="31">
        <v>7</v>
      </c>
      <c r="B56" s="34" t="s">
        <v>30</v>
      </c>
      <c r="C56" s="27">
        <v>0.009</v>
      </c>
      <c r="D56" s="8">
        <v>1080.9</v>
      </c>
      <c r="E56" s="40">
        <f>C56*D56</f>
        <v>9.7281</v>
      </c>
      <c r="F56" s="101"/>
    </row>
    <row r="57" spans="1:6" ht="15">
      <c r="A57" s="31">
        <v>8</v>
      </c>
      <c r="B57" s="34" t="s">
        <v>31</v>
      </c>
      <c r="C57" s="29">
        <f>C56+C54+C49+C41+C37+C23+C12</f>
        <v>9.270009951999999</v>
      </c>
      <c r="D57" s="8">
        <v>1080.9</v>
      </c>
      <c r="E57" s="40">
        <f>E12+E23+E37+E41+E49+E54+E56</f>
        <v>10019.943757116802</v>
      </c>
      <c r="F57" s="101"/>
    </row>
    <row r="58" spans="1:5" ht="15">
      <c r="A58" s="38">
        <v>9</v>
      </c>
      <c r="B58" s="36" t="s">
        <v>32</v>
      </c>
      <c r="C58" s="28"/>
      <c r="D58" s="8">
        <v>1080.9</v>
      </c>
      <c r="E58" s="12"/>
    </row>
    <row r="59" spans="1:5" ht="15">
      <c r="A59" s="38">
        <v>10</v>
      </c>
      <c r="B59" s="36" t="s">
        <v>45</v>
      </c>
      <c r="C59" s="28"/>
      <c r="D59" s="8">
        <v>1080.9</v>
      </c>
      <c r="E59" s="12"/>
    </row>
    <row r="60" spans="1:5" ht="15">
      <c r="A60" s="31">
        <v>11</v>
      </c>
      <c r="B60" s="54" t="s">
        <v>33</v>
      </c>
      <c r="C60" s="27">
        <f>C57+C58+C59</f>
        <v>9.270009951999999</v>
      </c>
      <c r="D60" s="8">
        <v>1080.9</v>
      </c>
      <c r="E60" s="40">
        <f>E57+E58+E59</f>
        <v>10019.943757116802</v>
      </c>
    </row>
    <row r="61" spans="1:5" ht="15">
      <c r="A61" s="32"/>
      <c r="B61" s="32"/>
      <c r="C61" s="58"/>
      <c r="D61" s="32"/>
      <c r="E61" s="32"/>
    </row>
    <row r="62" ht="15">
      <c r="C62" s="59">
        <v>9.27</v>
      </c>
    </row>
    <row r="64" spans="1:5" ht="29.25" customHeight="1" thickBot="1">
      <c r="A64" s="122" t="s">
        <v>141</v>
      </c>
      <c r="B64" s="123"/>
      <c r="C64" s="123"/>
      <c r="D64" s="123"/>
      <c r="E64" s="123"/>
    </row>
    <row r="66" spans="1:5" ht="15">
      <c r="A66" s="124" t="s">
        <v>87</v>
      </c>
      <c r="B66" s="124"/>
      <c r="C66" s="124"/>
      <c r="D66" s="124"/>
      <c r="E66" s="124"/>
    </row>
    <row r="67" spans="1:5" ht="15">
      <c r="A67" s="14"/>
      <c r="B67" s="14"/>
      <c r="C67" s="14"/>
      <c r="D67" s="14"/>
      <c r="E67" s="14"/>
    </row>
    <row r="68" spans="1:5" ht="15">
      <c r="A68" s="125" t="s">
        <v>0</v>
      </c>
      <c r="B68" s="125"/>
      <c r="C68" s="125"/>
      <c r="D68" s="125"/>
      <c r="E68" s="125"/>
    </row>
    <row r="69" spans="1:5" ht="15">
      <c r="A69" s="119" t="s">
        <v>1</v>
      </c>
      <c r="B69" s="119"/>
      <c r="C69" s="7"/>
      <c r="D69" s="7"/>
      <c r="E69" s="8">
        <v>1080.9</v>
      </c>
    </row>
    <row r="70" spans="1:5" ht="15">
      <c r="A70" s="119" t="s">
        <v>2</v>
      </c>
      <c r="B70" s="119"/>
      <c r="C70" s="7"/>
      <c r="D70" s="7"/>
      <c r="E70" s="8">
        <v>9.27</v>
      </c>
    </row>
    <row r="71" spans="1:5" ht="15">
      <c r="A71" s="127" t="s">
        <v>151</v>
      </c>
      <c r="B71" s="128"/>
      <c r="C71" s="7"/>
      <c r="D71" s="7"/>
      <c r="E71" s="13">
        <f>E69*E70</f>
        <v>10019.943000000001</v>
      </c>
    </row>
    <row r="72" spans="1:5" ht="41.25" customHeight="1">
      <c r="A72" s="9" t="s">
        <v>35</v>
      </c>
      <c r="B72" s="10" t="s">
        <v>3</v>
      </c>
      <c r="C72" s="121" t="s">
        <v>34</v>
      </c>
      <c r="D72" s="121"/>
      <c r="E72" s="121"/>
    </row>
    <row r="73" spans="1:5" ht="23.25">
      <c r="A73" s="33">
        <v>1</v>
      </c>
      <c r="B73" s="34" t="s">
        <v>36</v>
      </c>
      <c r="C73" s="27">
        <f>SUM(C76:C83)</f>
        <v>2.5463291999999997</v>
      </c>
      <c r="D73" s="8">
        <v>1080.9</v>
      </c>
      <c r="E73" s="40">
        <f>SUM(E76:E83)</f>
        <v>2752.32723228</v>
      </c>
    </row>
    <row r="74" spans="1:5" ht="15">
      <c r="A74" s="45"/>
      <c r="B74" s="46" t="s">
        <v>4</v>
      </c>
      <c r="C74" s="47"/>
      <c r="D74" s="8">
        <v>1080.9</v>
      </c>
      <c r="E74" s="12"/>
    </row>
    <row r="75" spans="1:5" ht="15">
      <c r="A75" s="3">
        <v>1.1</v>
      </c>
      <c r="B75" s="4" t="s">
        <v>37</v>
      </c>
      <c r="C75" s="5">
        <f>C76+C77</f>
        <v>1.9546</v>
      </c>
      <c r="D75" s="8">
        <v>1080.9</v>
      </c>
      <c r="E75" s="12">
        <f>E76+E77</f>
        <v>2112.72714</v>
      </c>
    </row>
    <row r="76" spans="1:5" ht="15">
      <c r="A76" s="2"/>
      <c r="B76" s="4" t="s">
        <v>5</v>
      </c>
      <c r="C76" s="6">
        <v>1.9546</v>
      </c>
      <c r="D76" s="8">
        <v>1080.9</v>
      </c>
      <c r="E76" s="12">
        <f>C76*D76</f>
        <v>2112.72714</v>
      </c>
    </row>
    <row r="77" spans="1:5" ht="15">
      <c r="A77" s="2"/>
      <c r="B77" s="4" t="s">
        <v>6</v>
      </c>
      <c r="C77" s="6"/>
      <c r="D77" s="8">
        <v>1080.9</v>
      </c>
      <c r="E77" s="12"/>
    </row>
    <row r="78" spans="1:5" ht="15">
      <c r="A78" s="2">
        <v>1.2</v>
      </c>
      <c r="B78" s="4" t="s">
        <v>115</v>
      </c>
      <c r="C78" s="6">
        <f>(C76+C77)*0.202</f>
        <v>0.3948292</v>
      </c>
      <c r="D78" s="8">
        <v>1080.9</v>
      </c>
      <c r="E78" s="12">
        <f>C78*D78</f>
        <v>426.77088228</v>
      </c>
    </row>
    <row r="79" spans="1:5" ht="23.25">
      <c r="A79" s="2">
        <v>1.3</v>
      </c>
      <c r="B79" s="4" t="s">
        <v>134</v>
      </c>
      <c r="C79" s="6">
        <v>0.0302</v>
      </c>
      <c r="D79" s="8">
        <v>1080.9</v>
      </c>
      <c r="E79" s="12">
        <f>C79*D79</f>
        <v>32.64318</v>
      </c>
    </row>
    <row r="80" spans="1:5" ht="15">
      <c r="A80" s="2">
        <v>1.4</v>
      </c>
      <c r="B80" s="36" t="s">
        <v>7</v>
      </c>
      <c r="C80" s="28"/>
      <c r="D80" s="8">
        <v>1080.9</v>
      </c>
      <c r="E80" s="12"/>
    </row>
    <row r="81" spans="1:5" ht="15">
      <c r="A81" s="2">
        <v>1.5</v>
      </c>
      <c r="B81" s="36" t="s">
        <v>8</v>
      </c>
      <c r="C81" s="28">
        <v>0.0821</v>
      </c>
      <c r="D81" s="8">
        <v>1080.9</v>
      </c>
      <c r="E81" s="12">
        <f>C81*D81</f>
        <v>88.74189000000001</v>
      </c>
    </row>
    <row r="82" spans="1:5" ht="15">
      <c r="A82" s="2">
        <v>1.6</v>
      </c>
      <c r="B82" s="36" t="s">
        <v>135</v>
      </c>
      <c r="C82" s="28">
        <v>0.0846</v>
      </c>
      <c r="D82" s="8">
        <v>1080.9</v>
      </c>
      <c r="E82" s="12">
        <f>C82*D82</f>
        <v>91.44414</v>
      </c>
    </row>
    <row r="83" spans="1:5" ht="15">
      <c r="A83" s="2">
        <v>1.7</v>
      </c>
      <c r="B83" s="36" t="s">
        <v>136</v>
      </c>
      <c r="D83" s="8">
        <v>1080.9</v>
      </c>
      <c r="E83" s="12"/>
    </row>
    <row r="84" spans="1:5" ht="15">
      <c r="A84" s="31">
        <v>2</v>
      </c>
      <c r="B84" s="34" t="s">
        <v>9</v>
      </c>
      <c r="C84" s="27">
        <f>SUM(C85:C95)</f>
        <v>1.7519999999999998</v>
      </c>
      <c r="D84" s="8">
        <v>1080.9</v>
      </c>
      <c r="E84" s="40">
        <f>SUM(E85:E95)</f>
        <v>1893.7368000000004</v>
      </c>
    </row>
    <row r="85" spans="1:5" ht="15">
      <c r="A85" s="30">
        <v>2.1</v>
      </c>
      <c r="B85" s="36" t="s">
        <v>10</v>
      </c>
      <c r="C85" s="28">
        <v>0.7985</v>
      </c>
      <c r="D85" s="8">
        <v>1080.9</v>
      </c>
      <c r="E85" s="12">
        <f aca="true" t="shared" si="1" ref="E85:E90">C85*D85</f>
        <v>863.09865</v>
      </c>
    </row>
    <row r="86" spans="1:5" ht="15">
      <c r="A86" s="30">
        <v>2.2</v>
      </c>
      <c r="B86" s="36" t="s">
        <v>11</v>
      </c>
      <c r="C86" s="28">
        <v>0.3804</v>
      </c>
      <c r="D86" s="8">
        <v>1080.9</v>
      </c>
      <c r="E86" s="12">
        <f t="shared" si="1"/>
        <v>411.17436000000004</v>
      </c>
    </row>
    <row r="87" spans="1:5" ht="23.25">
      <c r="A87" s="30">
        <v>2.3</v>
      </c>
      <c r="B87" s="36" t="s">
        <v>38</v>
      </c>
      <c r="C87" s="28">
        <v>0.0226</v>
      </c>
      <c r="D87" s="8">
        <v>1080.9</v>
      </c>
      <c r="E87" s="12">
        <f t="shared" si="1"/>
        <v>24.428340000000002</v>
      </c>
    </row>
    <row r="88" spans="1:5" ht="15">
      <c r="A88" s="30">
        <v>2.4</v>
      </c>
      <c r="B88" s="36" t="s">
        <v>13</v>
      </c>
      <c r="C88" s="28">
        <v>0.28</v>
      </c>
      <c r="D88" s="8">
        <v>1080.9</v>
      </c>
      <c r="E88" s="12">
        <f t="shared" si="1"/>
        <v>302.65200000000004</v>
      </c>
    </row>
    <row r="89" spans="1:5" ht="15">
      <c r="A89" s="30">
        <v>2.5</v>
      </c>
      <c r="B89" s="36" t="s">
        <v>39</v>
      </c>
      <c r="C89" s="28">
        <v>0.1866</v>
      </c>
      <c r="D89" s="8">
        <v>1080.9</v>
      </c>
      <c r="E89" s="12">
        <f t="shared" si="1"/>
        <v>201.69594</v>
      </c>
    </row>
    <row r="90" spans="1:5" ht="23.25">
      <c r="A90" s="30">
        <v>2.6</v>
      </c>
      <c r="B90" s="36" t="s">
        <v>14</v>
      </c>
      <c r="C90" s="28">
        <v>0.009</v>
      </c>
      <c r="D90" s="8">
        <v>1080.9</v>
      </c>
      <c r="E90" s="12">
        <f t="shared" si="1"/>
        <v>9.7281</v>
      </c>
    </row>
    <row r="91" spans="1:5" ht="15">
      <c r="A91" s="30">
        <v>2.7</v>
      </c>
      <c r="B91" s="36" t="s">
        <v>15</v>
      </c>
      <c r="C91" s="28">
        <v>0.0366</v>
      </c>
      <c r="D91" s="8">
        <v>1080.9</v>
      </c>
      <c r="E91" s="12">
        <f aca="true" t="shared" si="2" ref="E91:E96">C91*D91</f>
        <v>39.56094</v>
      </c>
    </row>
    <row r="92" spans="1:5" ht="15">
      <c r="A92" s="37" t="s">
        <v>154</v>
      </c>
      <c r="B92" s="36" t="s">
        <v>16</v>
      </c>
      <c r="C92" s="28">
        <v>0.0144</v>
      </c>
      <c r="D92" s="8">
        <v>1080.9</v>
      </c>
      <c r="E92" s="12">
        <f t="shared" si="2"/>
        <v>15.564960000000001</v>
      </c>
    </row>
    <row r="93" spans="1:5" ht="15">
      <c r="A93" s="30">
        <v>2.9</v>
      </c>
      <c r="B93" s="36" t="s">
        <v>17</v>
      </c>
      <c r="C93" s="28">
        <v>0.0132</v>
      </c>
      <c r="D93" s="8">
        <v>1080.9</v>
      </c>
      <c r="E93" s="12">
        <f t="shared" si="2"/>
        <v>14.267880000000002</v>
      </c>
    </row>
    <row r="94" spans="1:5" ht="15">
      <c r="A94" s="89">
        <v>2.1</v>
      </c>
      <c r="B94" s="36" t="s">
        <v>18</v>
      </c>
      <c r="C94" s="28">
        <v>0.0009</v>
      </c>
      <c r="D94" s="8">
        <v>1080.9</v>
      </c>
      <c r="E94" s="12">
        <f t="shared" si="2"/>
        <v>0.9728100000000001</v>
      </c>
    </row>
    <row r="95" spans="1:5" ht="23.25">
      <c r="A95" s="30">
        <v>2.11</v>
      </c>
      <c r="B95" s="36" t="s">
        <v>138</v>
      </c>
      <c r="C95" s="28">
        <v>0.0098</v>
      </c>
      <c r="D95" s="8">
        <v>1080.9</v>
      </c>
      <c r="E95" s="12">
        <f t="shared" si="2"/>
        <v>10.59282</v>
      </c>
    </row>
    <row r="96" spans="1:5" ht="23.25">
      <c r="A96" s="31">
        <v>3</v>
      </c>
      <c r="B96" s="34" t="s">
        <v>19</v>
      </c>
      <c r="C96" s="27">
        <f>SUM(C97:C99)</f>
        <v>0</v>
      </c>
      <c r="D96" s="8">
        <v>1080.9</v>
      </c>
      <c r="E96" s="40">
        <f t="shared" si="2"/>
        <v>0</v>
      </c>
    </row>
    <row r="97" spans="1:5" ht="15">
      <c r="A97" s="30">
        <v>3.1</v>
      </c>
      <c r="B97" s="36" t="s">
        <v>20</v>
      </c>
      <c r="C97" s="28"/>
      <c r="D97" s="8">
        <v>1080.9</v>
      </c>
      <c r="E97" s="12"/>
    </row>
    <row r="98" spans="1:5" ht="15">
      <c r="A98" s="30">
        <v>3.2</v>
      </c>
      <c r="B98" s="36" t="s">
        <v>21</v>
      </c>
      <c r="C98" s="28"/>
      <c r="D98" s="8">
        <v>1080.9</v>
      </c>
      <c r="E98" s="12"/>
    </row>
    <row r="99" spans="1:5" ht="15">
      <c r="A99" s="30">
        <v>3.3</v>
      </c>
      <c r="B99" s="36" t="s">
        <v>22</v>
      </c>
      <c r="C99" s="28"/>
      <c r="D99" s="8">
        <v>1080.9</v>
      </c>
      <c r="E99" s="12"/>
    </row>
    <row r="100" spans="1:5" ht="23.25">
      <c r="A100" s="31">
        <v>4</v>
      </c>
      <c r="B100" s="34" t="s">
        <v>23</v>
      </c>
      <c r="C100" s="27">
        <f>SUM(C101:C107)</f>
        <v>2.6776</v>
      </c>
      <c r="D100" s="8">
        <v>1080.9</v>
      </c>
      <c r="E100" s="40">
        <f>SUM(E101:E107)</f>
        <v>2894.21784</v>
      </c>
    </row>
    <row r="101" spans="1:5" ht="23.25">
      <c r="A101" s="30">
        <v>4.1</v>
      </c>
      <c r="B101" s="36" t="s">
        <v>41</v>
      </c>
      <c r="C101" s="28">
        <v>1.9848</v>
      </c>
      <c r="D101" s="8">
        <v>1080.9</v>
      </c>
      <c r="E101" s="12">
        <f aca="true" t="shared" si="3" ref="E101:E106">C101*D101</f>
        <v>2145.37032</v>
      </c>
    </row>
    <row r="102" spans="1:5" ht="15">
      <c r="A102" s="30">
        <v>4.2</v>
      </c>
      <c r="B102" s="36" t="s">
        <v>115</v>
      </c>
      <c r="C102" s="28">
        <v>0.4009</v>
      </c>
      <c r="D102" s="8">
        <v>1080.9</v>
      </c>
      <c r="E102" s="12">
        <f t="shared" si="3"/>
        <v>433.33281</v>
      </c>
    </row>
    <row r="103" spans="1:5" ht="15">
      <c r="A103" s="30">
        <v>4.3</v>
      </c>
      <c r="B103" s="36" t="s">
        <v>24</v>
      </c>
      <c r="C103" s="28">
        <v>0.1705</v>
      </c>
      <c r="D103" s="8">
        <v>1080.9</v>
      </c>
      <c r="E103" s="12">
        <f t="shared" si="3"/>
        <v>184.29345000000004</v>
      </c>
    </row>
    <row r="104" spans="1:5" ht="15">
      <c r="A104" s="30">
        <v>4.4</v>
      </c>
      <c r="B104" s="36" t="s">
        <v>139</v>
      </c>
      <c r="C104" s="28">
        <v>0.0383</v>
      </c>
      <c r="D104" s="8">
        <v>1080.9</v>
      </c>
      <c r="E104" s="12">
        <f t="shared" si="3"/>
        <v>41.39847</v>
      </c>
    </row>
    <row r="105" spans="1:5" ht="15">
      <c r="A105" s="30">
        <v>4.5</v>
      </c>
      <c r="B105" s="36" t="s">
        <v>25</v>
      </c>
      <c r="C105" s="28">
        <v>0.0012</v>
      </c>
      <c r="D105" s="8">
        <v>1080.9</v>
      </c>
      <c r="E105" s="12">
        <f t="shared" si="3"/>
        <v>1.29708</v>
      </c>
    </row>
    <row r="106" spans="1:5" ht="15">
      <c r="A106" s="30">
        <v>4.6</v>
      </c>
      <c r="B106" s="36" t="s">
        <v>26</v>
      </c>
      <c r="C106" s="28">
        <v>0.0819</v>
      </c>
      <c r="D106" s="8">
        <v>1080.9</v>
      </c>
      <c r="E106" s="12">
        <f t="shared" si="3"/>
        <v>88.52571</v>
      </c>
    </row>
    <row r="107" spans="1:5" ht="15">
      <c r="A107" s="30">
        <v>4.7</v>
      </c>
      <c r="B107" s="36" t="s">
        <v>42</v>
      </c>
      <c r="C107" s="28"/>
      <c r="D107" s="8">
        <v>1080.9</v>
      </c>
      <c r="E107" s="12"/>
    </row>
    <row r="108" spans="1:5" ht="15">
      <c r="A108" s="31">
        <v>5</v>
      </c>
      <c r="B108" s="34" t="s">
        <v>27</v>
      </c>
      <c r="C108" s="27">
        <f>SUM(C109:C112)</f>
        <v>1.0439388</v>
      </c>
      <c r="D108" s="8">
        <v>1080.9</v>
      </c>
      <c r="E108" s="40">
        <f>SUM(E109:E112)</f>
        <v>1128.38344892</v>
      </c>
    </row>
    <row r="109" spans="1:5" ht="23.25">
      <c r="A109" s="30">
        <v>5.1</v>
      </c>
      <c r="B109" s="36" t="s">
        <v>43</v>
      </c>
      <c r="C109" s="28">
        <v>0.5794</v>
      </c>
      <c r="D109" s="8">
        <v>1080.9</v>
      </c>
      <c r="E109" s="12">
        <f>C109*D109</f>
        <v>626.2734600000001</v>
      </c>
    </row>
    <row r="110" spans="1:5" ht="15">
      <c r="A110" s="30">
        <v>5.2</v>
      </c>
      <c r="B110" s="36" t="s">
        <v>115</v>
      </c>
      <c r="C110" s="28">
        <f>C109*0.202</f>
        <v>0.11703880000000001</v>
      </c>
      <c r="D110" s="8">
        <v>1080.9</v>
      </c>
      <c r="E110" s="12">
        <f>C110*D110</f>
        <v>126.50723892000002</v>
      </c>
    </row>
    <row r="111" spans="1:5" ht="15">
      <c r="A111" s="30">
        <v>5.3</v>
      </c>
      <c r="B111" s="36" t="s">
        <v>28</v>
      </c>
      <c r="C111" s="28">
        <v>0.0618</v>
      </c>
      <c r="D111" s="8">
        <v>1080.9</v>
      </c>
      <c r="E111" s="12">
        <f>C111*D111</f>
        <v>66.79962</v>
      </c>
    </row>
    <row r="112" spans="1:5" ht="15">
      <c r="A112" s="30">
        <v>5.4</v>
      </c>
      <c r="B112" s="36" t="s">
        <v>29</v>
      </c>
      <c r="C112" s="28">
        <v>0.2857</v>
      </c>
      <c r="D112" s="8">
        <v>1080.9</v>
      </c>
      <c r="E112" s="12">
        <f>C112*D112-0.01</f>
        <v>308.80313000000007</v>
      </c>
    </row>
    <row r="113" spans="1:5" ht="15">
      <c r="A113" s="31">
        <v>6</v>
      </c>
      <c r="B113" s="34" t="s">
        <v>44</v>
      </c>
      <c r="C113" s="27">
        <v>1.1157</v>
      </c>
      <c r="D113" s="8">
        <v>1080.9</v>
      </c>
      <c r="E113" s="40">
        <f>C113*D113</f>
        <v>1205.96013</v>
      </c>
    </row>
    <row r="114" spans="1:5" ht="15">
      <c r="A114" s="35">
        <v>6.1</v>
      </c>
      <c r="B114" s="34" t="s">
        <v>117</v>
      </c>
      <c r="C114" s="27"/>
      <c r="D114" s="8">
        <v>1080.9</v>
      </c>
      <c r="E114" s="40">
        <f>C114*D114</f>
        <v>0</v>
      </c>
    </row>
    <row r="115" spans="1:5" ht="15">
      <c r="A115" s="31">
        <v>7</v>
      </c>
      <c r="B115" s="34" t="s">
        <v>30</v>
      </c>
      <c r="C115" s="27">
        <v>0.009</v>
      </c>
      <c r="D115" s="8">
        <v>1080.9</v>
      </c>
      <c r="E115" s="40">
        <f>C115*D115</f>
        <v>9.7281</v>
      </c>
    </row>
    <row r="116" spans="1:5" ht="15">
      <c r="A116" s="31">
        <v>8</v>
      </c>
      <c r="B116" s="34" t="s">
        <v>31</v>
      </c>
      <c r="C116" s="29">
        <f>C115+C113+C108+C100+C96+C84+C73</f>
        <v>9.144568</v>
      </c>
      <c r="D116" s="8">
        <v>1080.9</v>
      </c>
      <c r="E116" s="40">
        <f>E73+E84+E96+E100+E108+E113+E115</f>
        <v>9884.3535512</v>
      </c>
    </row>
    <row r="117" spans="1:5" ht="15">
      <c r="A117" s="38">
        <v>9</v>
      </c>
      <c r="B117" s="36" t="s">
        <v>32</v>
      </c>
      <c r="C117" s="28"/>
      <c r="D117" s="8">
        <v>1080.9</v>
      </c>
      <c r="E117" s="12"/>
    </row>
    <row r="118" spans="1:5" ht="15">
      <c r="A118" s="38">
        <v>10</v>
      </c>
      <c r="B118" s="36" t="s">
        <v>45</v>
      </c>
      <c r="C118" s="28">
        <v>0.1254</v>
      </c>
      <c r="D118" s="8">
        <v>1080.9</v>
      </c>
      <c r="E118" s="12">
        <f>C118*D118+0.04</f>
        <v>135.58486000000002</v>
      </c>
    </row>
    <row r="119" spans="1:5" ht="15">
      <c r="A119" s="31">
        <v>11</v>
      </c>
      <c r="B119" s="54" t="s">
        <v>33</v>
      </c>
      <c r="C119" s="27">
        <f>C116+C117+C118</f>
        <v>9.269968</v>
      </c>
      <c r="D119" s="8">
        <v>1080.9</v>
      </c>
      <c r="E119" s="40">
        <f>E116+E117+E118</f>
        <v>10019.9384112</v>
      </c>
    </row>
    <row r="120" spans="1:5" ht="15">
      <c r="A120" s="32"/>
      <c r="B120" s="32"/>
      <c r="C120" s="58"/>
      <c r="D120" s="32"/>
      <c r="E120" s="32"/>
    </row>
    <row r="121" ht="15">
      <c r="C121" s="59">
        <v>9.27</v>
      </c>
    </row>
    <row r="124" spans="2:5" ht="15">
      <c r="B124" t="s">
        <v>162</v>
      </c>
      <c r="E124" s="110" t="s">
        <v>161</v>
      </c>
    </row>
  </sheetData>
  <sheetProtection/>
  <mergeCells count="15">
    <mergeCell ref="A64:E64"/>
    <mergeCell ref="A71:B71"/>
    <mergeCell ref="C72:E72"/>
    <mergeCell ref="A66:E66"/>
    <mergeCell ref="A68:E68"/>
    <mergeCell ref="A69:B69"/>
    <mergeCell ref="A70:B70"/>
    <mergeCell ref="A8:B8"/>
    <mergeCell ref="A9:B9"/>
    <mergeCell ref="A10:B10"/>
    <mergeCell ref="C11:E11"/>
    <mergeCell ref="A1:E1"/>
    <mergeCell ref="A3:E3"/>
    <mergeCell ref="A5:E5"/>
    <mergeCell ref="A7:E7"/>
  </mergeCells>
  <hyperlinks>
    <hyperlink ref="A3:E3" location="ГЛАВНАЯ!A1" display="Вернуться на главную страницу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121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3.8515625" style="0" customWidth="1"/>
    <col min="3" max="3" width="19.00390625" style="0" hidden="1" customWidth="1"/>
    <col min="4" max="4" width="18.7109375" style="0" hidden="1" customWidth="1"/>
    <col min="5" max="5" width="27.00390625" style="0" customWidth="1"/>
  </cols>
  <sheetData>
    <row r="1" spans="1:5" ht="48" customHeight="1" thickBot="1">
      <c r="A1" s="122" t="s">
        <v>140</v>
      </c>
      <c r="B1" s="123"/>
      <c r="C1" s="123"/>
      <c r="D1" s="123"/>
      <c r="E1" s="123"/>
    </row>
    <row r="3" spans="1:5" ht="15">
      <c r="A3" s="126" t="s">
        <v>86</v>
      </c>
      <c r="B3" s="126"/>
      <c r="C3" s="126"/>
      <c r="D3" s="126"/>
      <c r="E3" s="126"/>
    </row>
    <row r="5" spans="1:5" ht="15">
      <c r="A5" s="124" t="s">
        <v>112</v>
      </c>
      <c r="B5" s="124"/>
      <c r="C5" s="124"/>
      <c r="D5" s="124"/>
      <c r="E5" s="124"/>
    </row>
    <row r="6" spans="1:5" ht="15">
      <c r="A6" s="119" t="s">
        <v>1</v>
      </c>
      <c r="B6" s="119"/>
      <c r="C6" s="7"/>
      <c r="D6" s="7"/>
      <c r="E6" s="8">
        <v>7442</v>
      </c>
    </row>
    <row r="7" spans="1:5" ht="15">
      <c r="A7" s="119" t="s">
        <v>2</v>
      </c>
      <c r="B7" s="119"/>
      <c r="C7" s="7"/>
      <c r="D7" s="7"/>
      <c r="E7" s="8">
        <v>13.93</v>
      </c>
    </row>
    <row r="8" spans="1:5" ht="15">
      <c r="A8" s="127" t="s">
        <v>147</v>
      </c>
      <c r="B8" s="128"/>
      <c r="C8" s="7"/>
      <c r="D8" s="7"/>
      <c r="E8" s="13">
        <f>E6*E7</f>
        <v>103667.06</v>
      </c>
    </row>
    <row r="9" spans="1:5" ht="45" customHeight="1">
      <c r="A9" s="9" t="s">
        <v>35</v>
      </c>
      <c r="B9" s="10" t="s">
        <v>3</v>
      </c>
      <c r="C9" s="121" t="s">
        <v>34</v>
      </c>
      <c r="D9" s="121"/>
      <c r="E9" s="121"/>
    </row>
    <row r="10" spans="1:5" ht="23.25">
      <c r="A10" s="33">
        <v>1</v>
      </c>
      <c r="B10" s="34" t="s">
        <v>36</v>
      </c>
      <c r="C10" s="27">
        <f>SUM(C13:C20)</f>
        <v>1.5177150000000004</v>
      </c>
      <c r="D10" s="8">
        <v>7442</v>
      </c>
      <c r="E10" s="40">
        <f>C10*D10</f>
        <v>11294.835030000002</v>
      </c>
    </row>
    <row r="11" spans="1:5" ht="15">
      <c r="A11" s="45"/>
      <c r="B11" s="46" t="s">
        <v>4</v>
      </c>
      <c r="C11" s="60"/>
      <c r="D11" s="8">
        <v>7442</v>
      </c>
      <c r="E11" s="12"/>
    </row>
    <row r="12" spans="1:5" ht="15">
      <c r="A12" s="3">
        <v>1.1</v>
      </c>
      <c r="B12" s="4" t="s">
        <v>37</v>
      </c>
      <c r="C12" s="5">
        <f>C13+C14</f>
        <v>1.0075</v>
      </c>
      <c r="D12" s="8">
        <v>7442</v>
      </c>
      <c r="E12" s="12">
        <f aca="true" t="shared" si="0" ref="E12:E56">C12*D12</f>
        <v>7497.8150000000005</v>
      </c>
    </row>
    <row r="13" spans="1:5" ht="15">
      <c r="A13" s="2"/>
      <c r="B13" s="4" t="s">
        <v>5</v>
      </c>
      <c r="C13" s="6">
        <v>1.0075</v>
      </c>
      <c r="D13" s="8">
        <v>7442</v>
      </c>
      <c r="E13" s="12">
        <f t="shared" si="0"/>
        <v>7497.8150000000005</v>
      </c>
    </row>
    <row r="14" spans="1:5" ht="15">
      <c r="A14" s="2"/>
      <c r="B14" s="4" t="s">
        <v>6</v>
      </c>
      <c r="C14" s="6"/>
      <c r="D14" s="8">
        <v>7442</v>
      </c>
      <c r="E14" s="12"/>
    </row>
    <row r="15" spans="1:5" ht="15">
      <c r="A15" s="2">
        <v>1.2</v>
      </c>
      <c r="B15" s="4" t="s">
        <v>115</v>
      </c>
      <c r="C15" s="6">
        <f>(C13+C14)*0.202</f>
        <v>0.20351500000000003</v>
      </c>
      <c r="D15" s="8">
        <v>7442</v>
      </c>
      <c r="E15" s="12">
        <f t="shared" si="0"/>
        <v>1514.5586300000002</v>
      </c>
    </row>
    <row r="16" spans="1:5" ht="23.25">
      <c r="A16" s="2">
        <v>1.3</v>
      </c>
      <c r="B16" s="4" t="s">
        <v>134</v>
      </c>
      <c r="C16" s="6">
        <v>0.0087</v>
      </c>
      <c r="D16" s="8">
        <v>7442</v>
      </c>
      <c r="E16" s="12">
        <f t="shared" si="0"/>
        <v>64.74539999999999</v>
      </c>
    </row>
    <row r="17" spans="1:5" ht="15">
      <c r="A17" s="2">
        <v>1.4</v>
      </c>
      <c r="B17" s="36" t="s">
        <v>7</v>
      </c>
      <c r="C17" s="28"/>
      <c r="D17" s="8">
        <v>7442</v>
      </c>
      <c r="E17" s="12"/>
    </row>
    <row r="18" spans="1:5" ht="15">
      <c r="A18" s="2">
        <v>1.5</v>
      </c>
      <c r="B18" s="36" t="s">
        <v>8</v>
      </c>
      <c r="C18" s="28">
        <v>0.0816</v>
      </c>
      <c r="D18" s="8">
        <v>7442</v>
      </c>
      <c r="E18" s="12">
        <f t="shared" si="0"/>
        <v>607.2672</v>
      </c>
    </row>
    <row r="19" spans="1:5" ht="15">
      <c r="A19" s="2">
        <v>1.6</v>
      </c>
      <c r="B19" s="36" t="s">
        <v>135</v>
      </c>
      <c r="C19" s="28">
        <v>0.1164</v>
      </c>
      <c r="D19" s="8">
        <v>7442</v>
      </c>
      <c r="E19" s="12">
        <f t="shared" si="0"/>
        <v>866.2488000000001</v>
      </c>
    </row>
    <row r="20" spans="1:5" ht="15">
      <c r="A20" s="2">
        <v>1.7</v>
      </c>
      <c r="B20" s="36" t="s">
        <v>136</v>
      </c>
      <c r="C20" s="48">
        <v>0.1</v>
      </c>
      <c r="D20" s="8">
        <v>7442</v>
      </c>
      <c r="E20" s="12">
        <f t="shared" si="0"/>
        <v>744.2</v>
      </c>
    </row>
    <row r="21" spans="1:5" ht="15">
      <c r="A21" s="31">
        <v>2</v>
      </c>
      <c r="B21" s="34" t="s">
        <v>9</v>
      </c>
      <c r="C21" s="27">
        <f>SUM(C22:C34)</f>
        <v>2.767</v>
      </c>
      <c r="D21" s="8">
        <v>7442</v>
      </c>
      <c r="E21" s="40">
        <f t="shared" si="0"/>
        <v>20592.014</v>
      </c>
    </row>
    <row r="22" spans="1:5" ht="15">
      <c r="A22" s="30">
        <v>2.1</v>
      </c>
      <c r="B22" s="36" t="s">
        <v>10</v>
      </c>
      <c r="C22" s="28">
        <v>0.6191</v>
      </c>
      <c r="D22" s="8">
        <v>7442</v>
      </c>
      <c r="E22" s="12">
        <f t="shared" si="0"/>
        <v>4607.3422</v>
      </c>
    </row>
    <row r="23" spans="1:5" ht="15">
      <c r="A23" s="30">
        <v>2.2</v>
      </c>
      <c r="B23" s="36" t="s">
        <v>11</v>
      </c>
      <c r="C23" s="28">
        <v>0.2333</v>
      </c>
      <c r="D23" s="8">
        <v>7442</v>
      </c>
      <c r="E23" s="12">
        <f t="shared" si="0"/>
        <v>1736.2186000000002</v>
      </c>
    </row>
    <row r="24" spans="1:5" ht="23.25">
      <c r="A24" s="30">
        <v>2.3</v>
      </c>
      <c r="B24" s="36" t="s">
        <v>12</v>
      </c>
      <c r="C24" s="28">
        <v>1.373</v>
      </c>
      <c r="D24" s="8">
        <v>7442</v>
      </c>
      <c r="E24" s="12">
        <f t="shared" si="0"/>
        <v>10217.866</v>
      </c>
    </row>
    <row r="25" spans="1:5" ht="23.25">
      <c r="A25" s="30">
        <v>2.4</v>
      </c>
      <c r="B25" s="36" t="s">
        <v>38</v>
      </c>
      <c r="C25" s="28">
        <v>0.0192</v>
      </c>
      <c r="D25" s="8">
        <v>7442</v>
      </c>
      <c r="E25" s="12">
        <f t="shared" si="0"/>
        <v>142.88639999999998</v>
      </c>
    </row>
    <row r="26" spans="1:5" ht="15">
      <c r="A26" s="30">
        <v>2.5</v>
      </c>
      <c r="B26" s="36" t="s">
        <v>13</v>
      </c>
      <c r="C26" s="28">
        <v>0.2607</v>
      </c>
      <c r="D26" s="8">
        <v>7442</v>
      </c>
      <c r="E26" s="12">
        <f t="shared" si="0"/>
        <v>1940.1293999999998</v>
      </c>
    </row>
    <row r="27" spans="1:5" ht="15">
      <c r="A27" s="30">
        <v>2.6</v>
      </c>
      <c r="B27" s="36" t="s">
        <v>39</v>
      </c>
      <c r="C27" s="28">
        <v>0.0668</v>
      </c>
      <c r="D27" s="8">
        <v>7442</v>
      </c>
      <c r="E27" s="12">
        <f t="shared" si="0"/>
        <v>497.12559999999996</v>
      </c>
    </row>
    <row r="28" spans="1:5" ht="23.25">
      <c r="A28" s="30">
        <v>2.7</v>
      </c>
      <c r="B28" s="36" t="s">
        <v>14</v>
      </c>
      <c r="C28" s="28">
        <v>0.0092</v>
      </c>
      <c r="D28" s="8">
        <v>7442</v>
      </c>
      <c r="E28" s="12">
        <f t="shared" si="0"/>
        <v>68.4664</v>
      </c>
    </row>
    <row r="29" spans="1:5" ht="15">
      <c r="A29" s="30">
        <v>2.8</v>
      </c>
      <c r="B29" s="36" t="s">
        <v>137</v>
      </c>
      <c r="C29" s="28"/>
      <c r="D29" s="8">
        <v>7442</v>
      </c>
      <c r="E29" s="12"/>
    </row>
    <row r="30" spans="1:5" ht="15">
      <c r="A30" s="30">
        <v>2.9</v>
      </c>
      <c r="B30" s="36" t="s">
        <v>15</v>
      </c>
      <c r="C30" s="28">
        <v>0.0483</v>
      </c>
      <c r="D30" s="8">
        <v>7442</v>
      </c>
      <c r="E30" s="12">
        <f t="shared" si="0"/>
        <v>359.4486</v>
      </c>
    </row>
    <row r="31" spans="1:5" ht="15">
      <c r="A31" s="37" t="s">
        <v>40</v>
      </c>
      <c r="B31" s="36" t="s">
        <v>16</v>
      </c>
      <c r="C31" s="28">
        <v>0.0144</v>
      </c>
      <c r="D31" s="8">
        <v>7442</v>
      </c>
      <c r="E31" s="12">
        <f t="shared" si="0"/>
        <v>107.1648</v>
      </c>
    </row>
    <row r="32" spans="1:5" ht="15">
      <c r="A32" s="30">
        <v>2.11</v>
      </c>
      <c r="B32" s="36" t="s">
        <v>17</v>
      </c>
      <c r="C32" s="28">
        <v>0.0542</v>
      </c>
      <c r="D32" s="8">
        <v>7442</v>
      </c>
      <c r="E32" s="12">
        <f t="shared" si="0"/>
        <v>403.3564</v>
      </c>
    </row>
    <row r="33" spans="1:5" ht="15">
      <c r="A33" s="30">
        <v>2.12</v>
      </c>
      <c r="B33" s="36" t="s">
        <v>18</v>
      </c>
      <c r="C33" s="28">
        <v>0.049</v>
      </c>
      <c r="D33" s="8">
        <v>7442</v>
      </c>
      <c r="E33" s="12">
        <f t="shared" si="0"/>
        <v>364.658</v>
      </c>
    </row>
    <row r="34" spans="1:5" ht="23.25">
      <c r="A34" s="30">
        <v>2.13</v>
      </c>
      <c r="B34" s="36" t="s">
        <v>138</v>
      </c>
      <c r="C34" s="28">
        <v>0.0198</v>
      </c>
      <c r="D34" s="8">
        <v>7442</v>
      </c>
      <c r="E34" s="12">
        <f t="shared" si="0"/>
        <v>147.35160000000002</v>
      </c>
    </row>
    <row r="35" spans="1:5" ht="23.25">
      <c r="A35" s="31">
        <v>3</v>
      </c>
      <c r="B35" s="34" t="s">
        <v>19</v>
      </c>
      <c r="C35" s="27">
        <f>SUM(C36:C38)</f>
        <v>2.6005</v>
      </c>
      <c r="D35" s="8">
        <v>7442</v>
      </c>
      <c r="E35" s="40">
        <f t="shared" si="0"/>
        <v>19352.921</v>
      </c>
    </row>
    <row r="36" spans="1:5" ht="15">
      <c r="A36" s="30">
        <v>3.1</v>
      </c>
      <c r="B36" s="36" t="s">
        <v>20</v>
      </c>
      <c r="C36" s="28">
        <v>2.4367</v>
      </c>
      <c r="D36" s="8">
        <v>7442</v>
      </c>
      <c r="E36" s="12">
        <f t="shared" si="0"/>
        <v>18133.9214</v>
      </c>
    </row>
    <row r="37" spans="1:5" ht="15">
      <c r="A37" s="30">
        <v>3.2</v>
      </c>
      <c r="B37" s="36" t="s">
        <v>21</v>
      </c>
      <c r="C37" s="28">
        <v>0.163</v>
      </c>
      <c r="D37" s="8">
        <v>7442</v>
      </c>
      <c r="E37" s="12">
        <f t="shared" si="0"/>
        <v>1213.046</v>
      </c>
    </row>
    <row r="38" spans="1:5" ht="15">
      <c r="A38" s="30">
        <v>3.3</v>
      </c>
      <c r="B38" s="36" t="s">
        <v>22</v>
      </c>
      <c r="C38" s="28">
        <v>0.0008</v>
      </c>
      <c r="D38" s="8">
        <v>7442</v>
      </c>
      <c r="E38" s="12">
        <f t="shared" si="0"/>
        <v>5.953600000000001</v>
      </c>
    </row>
    <row r="39" spans="1:5" ht="23.25">
      <c r="A39" s="31">
        <v>4</v>
      </c>
      <c r="B39" s="34" t="s">
        <v>23</v>
      </c>
      <c r="C39" s="27">
        <f>SUM(C40:C46)</f>
        <v>2.63403268</v>
      </c>
      <c r="D39" s="8">
        <v>7442</v>
      </c>
      <c r="E39" s="40">
        <f t="shared" si="0"/>
        <v>19602.47120456</v>
      </c>
    </row>
    <row r="40" spans="1:5" ht="23.25">
      <c r="A40" s="30">
        <v>4.1</v>
      </c>
      <c r="B40" s="36" t="s">
        <v>41</v>
      </c>
      <c r="C40" s="28">
        <v>1.8294</v>
      </c>
      <c r="D40" s="8">
        <v>7442</v>
      </c>
      <c r="E40" s="12">
        <f t="shared" si="0"/>
        <v>13614.3948</v>
      </c>
    </row>
    <row r="41" spans="1:5" ht="15">
      <c r="A41" s="30">
        <v>4.2</v>
      </c>
      <c r="B41" s="36" t="s">
        <v>115</v>
      </c>
      <c r="C41" s="28">
        <f>C40*0.202</f>
        <v>0.3695388</v>
      </c>
      <c r="D41" s="8">
        <v>7442</v>
      </c>
      <c r="E41" s="12">
        <f t="shared" si="0"/>
        <v>2750.1077496</v>
      </c>
    </row>
    <row r="42" spans="1:5" ht="15">
      <c r="A42" s="30">
        <v>4.3</v>
      </c>
      <c r="B42" s="36" t="s">
        <v>24</v>
      </c>
      <c r="C42" s="28">
        <f>(C40+C41)*0.1</f>
        <v>0.21989388</v>
      </c>
      <c r="D42" s="8">
        <v>7442</v>
      </c>
      <c r="E42" s="12">
        <f t="shared" si="0"/>
        <v>1636.4502549600002</v>
      </c>
    </row>
    <row r="43" spans="1:5" ht="15">
      <c r="A43" s="30">
        <v>4.4</v>
      </c>
      <c r="B43" s="36" t="s">
        <v>139</v>
      </c>
      <c r="C43" s="28">
        <v>0.0157</v>
      </c>
      <c r="D43" s="8">
        <v>7442</v>
      </c>
      <c r="E43" s="12">
        <f t="shared" si="0"/>
        <v>116.83939999999998</v>
      </c>
    </row>
    <row r="44" spans="1:5" ht="15">
      <c r="A44" s="30">
        <v>4.5</v>
      </c>
      <c r="B44" s="36" t="s">
        <v>25</v>
      </c>
      <c r="C44" s="28">
        <v>0.0036000000000000003</v>
      </c>
      <c r="D44" s="8">
        <v>7442</v>
      </c>
      <c r="E44" s="12">
        <f t="shared" si="0"/>
        <v>26.791200000000003</v>
      </c>
    </row>
    <row r="45" spans="1:5" ht="15">
      <c r="A45" s="30">
        <v>4.6</v>
      </c>
      <c r="B45" s="36" t="s">
        <v>26</v>
      </c>
      <c r="C45" s="28">
        <v>0.08</v>
      </c>
      <c r="D45" s="8">
        <v>7442</v>
      </c>
      <c r="E45" s="12">
        <f t="shared" si="0"/>
        <v>595.36</v>
      </c>
    </row>
    <row r="46" spans="1:5" ht="15">
      <c r="A46" s="30">
        <v>4.7</v>
      </c>
      <c r="B46" s="36" t="s">
        <v>42</v>
      </c>
      <c r="C46" s="28">
        <v>0.1159</v>
      </c>
      <c r="D46" s="8">
        <v>7442</v>
      </c>
      <c r="E46" s="12">
        <f t="shared" si="0"/>
        <v>862.5278000000001</v>
      </c>
    </row>
    <row r="47" spans="1:5" ht="15">
      <c r="A47" s="31">
        <v>5</v>
      </c>
      <c r="B47" s="34" t="s">
        <v>27</v>
      </c>
      <c r="C47" s="27">
        <f>SUM(C48:C51)</f>
        <v>1.2856634</v>
      </c>
      <c r="D47" s="8">
        <v>7442</v>
      </c>
      <c r="E47" s="40">
        <f t="shared" si="0"/>
        <v>9567.9070228</v>
      </c>
    </row>
    <row r="48" spans="1:5" ht="23.25">
      <c r="A48" s="30">
        <v>5.1</v>
      </c>
      <c r="B48" s="36" t="s">
        <v>43</v>
      </c>
      <c r="C48" s="28">
        <v>0.6617</v>
      </c>
      <c r="D48" s="8">
        <v>7442</v>
      </c>
      <c r="E48" s="12">
        <f t="shared" si="0"/>
        <v>4924.3714</v>
      </c>
    </row>
    <row r="49" spans="1:5" ht="15">
      <c r="A49" s="30">
        <v>5.2</v>
      </c>
      <c r="B49" s="36" t="s">
        <v>115</v>
      </c>
      <c r="C49" s="28">
        <f>C48*0.202</f>
        <v>0.1336634</v>
      </c>
      <c r="D49" s="8">
        <v>7442</v>
      </c>
      <c r="E49" s="12">
        <f t="shared" si="0"/>
        <v>994.7230227999999</v>
      </c>
    </row>
    <row r="50" spans="1:5" ht="15">
      <c r="A50" s="30">
        <v>5.3</v>
      </c>
      <c r="B50" s="36" t="s">
        <v>28</v>
      </c>
      <c r="C50" s="28">
        <v>0.2159</v>
      </c>
      <c r="D50" s="8">
        <v>7442</v>
      </c>
      <c r="E50" s="12">
        <f t="shared" si="0"/>
        <v>1606.7278000000001</v>
      </c>
    </row>
    <row r="51" spans="1:5" ht="15">
      <c r="A51" s="30">
        <v>5.4</v>
      </c>
      <c r="B51" s="36" t="s">
        <v>29</v>
      </c>
      <c r="C51" s="28">
        <v>0.2744</v>
      </c>
      <c r="D51" s="8">
        <v>7442</v>
      </c>
      <c r="E51" s="12">
        <f t="shared" si="0"/>
        <v>2042.0847999999999</v>
      </c>
    </row>
    <row r="52" spans="1:5" ht="15">
      <c r="A52" s="31">
        <v>6</v>
      </c>
      <c r="B52" s="34" t="s">
        <v>44</v>
      </c>
      <c r="C52" s="27">
        <f>C60*18.5%</f>
        <v>2.57705</v>
      </c>
      <c r="D52" s="8">
        <v>7442</v>
      </c>
      <c r="E52" s="40">
        <f t="shared" si="0"/>
        <v>19178.4061</v>
      </c>
    </row>
    <row r="53" spans="1:5" ht="15">
      <c r="A53" s="35">
        <v>6.1</v>
      </c>
      <c r="B53" s="34" t="s">
        <v>117</v>
      </c>
      <c r="C53" s="27">
        <f>C60*9.85%</f>
        <v>1.372105</v>
      </c>
      <c r="D53" s="8">
        <v>7442</v>
      </c>
      <c r="E53" s="40">
        <f t="shared" si="0"/>
        <v>10211.205409999999</v>
      </c>
    </row>
    <row r="54" spans="1:5" ht="15">
      <c r="A54" s="31">
        <v>7</v>
      </c>
      <c r="B54" s="34" t="s">
        <v>30</v>
      </c>
      <c r="C54" s="27">
        <v>0.009</v>
      </c>
      <c r="D54" s="8">
        <v>7442</v>
      </c>
      <c r="E54" s="40">
        <v>70.54</v>
      </c>
    </row>
    <row r="55" spans="1:5" ht="15">
      <c r="A55" s="31">
        <v>8</v>
      </c>
      <c r="B55" s="34" t="s">
        <v>31</v>
      </c>
      <c r="C55" s="29">
        <f>C54+C52+C47+C39+C35+C21+C10</f>
        <v>13.39096108</v>
      </c>
      <c r="D55" s="8">
        <v>7442</v>
      </c>
      <c r="E55" s="40">
        <f>E10+E21+E35+E39+E47+E52+E54</f>
        <v>99659.09435736</v>
      </c>
    </row>
    <row r="56" spans="1:5" ht="15">
      <c r="A56" s="38">
        <v>9</v>
      </c>
      <c r="B56" s="36" t="s">
        <v>32</v>
      </c>
      <c r="C56" s="28">
        <v>0.4686</v>
      </c>
      <c r="D56" s="8">
        <v>7442</v>
      </c>
      <c r="E56" s="12">
        <f t="shared" si="0"/>
        <v>3487.3212000000003</v>
      </c>
    </row>
    <row r="57" spans="1:5" ht="15">
      <c r="A57" s="38">
        <v>10</v>
      </c>
      <c r="B57" s="36" t="s">
        <v>45</v>
      </c>
      <c r="C57" s="28">
        <v>0.0704</v>
      </c>
      <c r="D57" s="8">
        <v>7442</v>
      </c>
      <c r="E57" s="12">
        <f>C57*D57-3.27</f>
        <v>520.6468000000001</v>
      </c>
    </row>
    <row r="58" spans="1:6" ht="15">
      <c r="A58" s="31">
        <v>11</v>
      </c>
      <c r="B58" s="54" t="s">
        <v>33</v>
      </c>
      <c r="C58" s="27">
        <f>C55+C56+C57</f>
        <v>13.92996108</v>
      </c>
      <c r="D58" s="8">
        <v>7442</v>
      </c>
      <c r="E58" s="40">
        <f>E55+E56+E57</f>
        <v>103667.06235736</v>
      </c>
      <c r="F58" s="101"/>
    </row>
    <row r="59" ht="15">
      <c r="C59" s="58"/>
    </row>
    <row r="60" ht="15">
      <c r="C60" s="59">
        <v>13.93</v>
      </c>
    </row>
    <row r="62" spans="1:5" ht="29.25" customHeight="1" thickBot="1">
      <c r="A62" s="122" t="s">
        <v>140</v>
      </c>
      <c r="B62" s="123"/>
      <c r="C62" s="123"/>
      <c r="D62" s="123"/>
      <c r="E62" s="123"/>
    </row>
    <row r="64" spans="1:5" ht="15">
      <c r="A64" s="124" t="s">
        <v>112</v>
      </c>
      <c r="B64" s="124"/>
      <c r="C64" s="124"/>
      <c r="D64" s="124"/>
      <c r="E64" s="124"/>
    </row>
    <row r="65" spans="1:5" ht="15">
      <c r="A65" s="119" t="s">
        <v>1</v>
      </c>
      <c r="B65" s="119"/>
      <c r="C65" s="7"/>
      <c r="D65" s="7"/>
      <c r="E65" s="8">
        <v>7442</v>
      </c>
    </row>
    <row r="66" spans="1:5" ht="15">
      <c r="A66" s="119" t="s">
        <v>2</v>
      </c>
      <c r="B66" s="119"/>
      <c r="C66" s="7"/>
      <c r="D66" s="7"/>
      <c r="E66" s="8">
        <v>13.93</v>
      </c>
    </row>
    <row r="67" spans="1:5" ht="15">
      <c r="A67" s="127" t="s">
        <v>148</v>
      </c>
      <c r="B67" s="128"/>
      <c r="C67" s="7"/>
      <c r="D67" s="7"/>
      <c r="E67" s="13">
        <f>E65*E66</f>
        <v>103667.06</v>
      </c>
    </row>
    <row r="68" spans="1:5" ht="33" customHeight="1">
      <c r="A68" s="9" t="s">
        <v>35</v>
      </c>
      <c r="B68" s="10" t="s">
        <v>3</v>
      </c>
      <c r="C68" s="121" t="s">
        <v>34</v>
      </c>
      <c r="D68" s="121"/>
      <c r="E68" s="121"/>
    </row>
    <row r="69" spans="1:5" ht="23.25">
      <c r="A69" s="33">
        <v>1</v>
      </c>
      <c r="B69" s="34" t="s">
        <v>36</v>
      </c>
      <c r="C69" s="27">
        <f>SUM(C72:C79)</f>
        <v>1.8163032</v>
      </c>
      <c r="D69" s="8">
        <v>7442</v>
      </c>
      <c r="E69" s="40">
        <f>C69*D69</f>
        <v>13516.9284144</v>
      </c>
    </row>
    <row r="70" spans="1:5" ht="15">
      <c r="A70" s="45"/>
      <c r="B70" s="46" t="s">
        <v>4</v>
      </c>
      <c r="C70" s="60"/>
      <c r="D70" s="8">
        <v>7442</v>
      </c>
      <c r="E70" s="12"/>
    </row>
    <row r="71" spans="1:5" ht="15">
      <c r="A71" s="3">
        <v>1.1</v>
      </c>
      <c r="B71" s="4" t="s">
        <v>37</v>
      </c>
      <c r="C71" s="5">
        <f>C72+C73</f>
        <v>1.2416</v>
      </c>
      <c r="D71" s="8">
        <v>7442</v>
      </c>
      <c r="E71" s="12">
        <f>C71*D71</f>
        <v>9239.9872</v>
      </c>
    </row>
    <row r="72" spans="1:5" ht="15">
      <c r="A72" s="2"/>
      <c r="B72" s="4" t="s">
        <v>5</v>
      </c>
      <c r="C72" s="6">
        <v>1.2416</v>
      </c>
      <c r="D72" s="8">
        <v>7442</v>
      </c>
      <c r="E72" s="12">
        <f>C72*D72</f>
        <v>9239.9872</v>
      </c>
    </row>
    <row r="73" spans="1:5" ht="15">
      <c r="A73" s="2"/>
      <c r="B73" s="4" t="s">
        <v>6</v>
      </c>
      <c r="C73" s="6"/>
      <c r="D73" s="8">
        <v>7442</v>
      </c>
      <c r="E73" s="12"/>
    </row>
    <row r="74" spans="1:5" ht="15">
      <c r="A74" s="2">
        <v>1.2</v>
      </c>
      <c r="B74" s="4" t="s">
        <v>115</v>
      </c>
      <c r="C74" s="6">
        <f>(C72+C73)*0.202</f>
        <v>0.2508032</v>
      </c>
      <c r="D74" s="8">
        <v>7442</v>
      </c>
      <c r="E74" s="12">
        <f>C74*D74</f>
        <v>1866.4774144</v>
      </c>
    </row>
    <row r="75" spans="1:5" ht="23.25">
      <c r="A75" s="2">
        <v>1.3</v>
      </c>
      <c r="B75" s="4" t="s">
        <v>134</v>
      </c>
      <c r="C75" s="6">
        <v>0.0302</v>
      </c>
      <c r="D75" s="8">
        <v>7442</v>
      </c>
      <c r="E75" s="12">
        <f>C75*D75</f>
        <v>224.7484</v>
      </c>
    </row>
    <row r="76" spans="1:5" ht="15">
      <c r="A76" s="2">
        <v>1.4</v>
      </c>
      <c r="B76" s="36" t="s">
        <v>7</v>
      </c>
      <c r="C76" s="28"/>
      <c r="D76" s="8">
        <v>7442</v>
      </c>
      <c r="E76" s="12"/>
    </row>
    <row r="77" spans="1:5" ht="15">
      <c r="A77" s="2">
        <v>1.5</v>
      </c>
      <c r="B77" s="36" t="s">
        <v>8</v>
      </c>
      <c r="C77" s="28">
        <v>0.0821</v>
      </c>
      <c r="D77" s="8">
        <v>7442</v>
      </c>
      <c r="E77" s="12">
        <f aca="true" t="shared" si="1" ref="E77:E86">C77*D77</f>
        <v>610.9882</v>
      </c>
    </row>
    <row r="78" spans="1:5" ht="15">
      <c r="A78" s="2">
        <v>1.6</v>
      </c>
      <c r="B78" s="36" t="s">
        <v>135</v>
      </c>
      <c r="C78" s="28">
        <v>0.1846</v>
      </c>
      <c r="D78" s="8">
        <v>7442</v>
      </c>
      <c r="E78" s="12">
        <f t="shared" si="1"/>
        <v>1373.7931999999998</v>
      </c>
    </row>
    <row r="79" spans="1:5" ht="15">
      <c r="A79" s="2">
        <v>1.7</v>
      </c>
      <c r="B79" s="36" t="s">
        <v>136</v>
      </c>
      <c r="C79" s="48">
        <v>0.027</v>
      </c>
      <c r="D79" s="8">
        <v>7442</v>
      </c>
      <c r="E79" s="12">
        <f t="shared" si="1"/>
        <v>200.934</v>
      </c>
    </row>
    <row r="80" spans="1:5" ht="15">
      <c r="A80" s="31">
        <v>2</v>
      </c>
      <c r="B80" s="34" t="s">
        <v>9</v>
      </c>
      <c r="C80" s="27">
        <f>SUM(C81:C91)</f>
        <v>1.7735</v>
      </c>
      <c r="D80" s="8">
        <v>7442</v>
      </c>
      <c r="E80" s="40">
        <f t="shared" si="1"/>
        <v>13198.387</v>
      </c>
    </row>
    <row r="81" spans="1:5" ht="15">
      <c r="A81" s="30">
        <v>2.1</v>
      </c>
      <c r="B81" s="36" t="s">
        <v>10</v>
      </c>
      <c r="C81" s="28">
        <v>0.7985</v>
      </c>
      <c r="D81" s="8">
        <v>7442</v>
      </c>
      <c r="E81" s="12">
        <f t="shared" si="1"/>
        <v>5942.437</v>
      </c>
    </row>
    <row r="82" spans="1:5" ht="15">
      <c r="A82" s="30">
        <v>2.2</v>
      </c>
      <c r="B82" s="36" t="s">
        <v>11</v>
      </c>
      <c r="C82" s="28">
        <v>0.3804</v>
      </c>
      <c r="D82" s="8">
        <v>7442</v>
      </c>
      <c r="E82" s="12">
        <f t="shared" si="1"/>
        <v>2830.9368</v>
      </c>
    </row>
    <row r="83" spans="1:5" ht="23.25">
      <c r="A83" s="30">
        <v>2.3</v>
      </c>
      <c r="B83" s="36" t="s">
        <v>38</v>
      </c>
      <c r="C83" s="28">
        <v>0.0203</v>
      </c>
      <c r="D83" s="8">
        <v>7442</v>
      </c>
      <c r="E83" s="12">
        <f t="shared" si="1"/>
        <v>151.0726</v>
      </c>
    </row>
    <row r="84" spans="1:5" ht="15">
      <c r="A84" s="30">
        <v>2.4</v>
      </c>
      <c r="B84" s="36" t="s">
        <v>13</v>
      </c>
      <c r="C84" s="28">
        <v>0.28</v>
      </c>
      <c r="D84" s="8">
        <v>7442</v>
      </c>
      <c r="E84" s="12">
        <f t="shared" si="1"/>
        <v>2083.76</v>
      </c>
    </row>
    <row r="85" spans="1:5" ht="15">
      <c r="A85" s="30">
        <v>2.5</v>
      </c>
      <c r="B85" s="36" t="s">
        <v>39</v>
      </c>
      <c r="C85" s="28">
        <v>0.1099</v>
      </c>
      <c r="D85" s="8">
        <v>7442</v>
      </c>
      <c r="E85" s="12">
        <f t="shared" si="1"/>
        <v>817.8758</v>
      </c>
    </row>
    <row r="86" spans="1:5" ht="23.25">
      <c r="A86" s="30">
        <v>2.6</v>
      </c>
      <c r="B86" s="36" t="s">
        <v>14</v>
      </c>
      <c r="C86" s="28">
        <v>0.009</v>
      </c>
      <c r="D86" s="8">
        <v>7442</v>
      </c>
      <c r="E86" s="12">
        <f t="shared" si="1"/>
        <v>66.978</v>
      </c>
    </row>
    <row r="87" spans="1:5" ht="15">
      <c r="A87" s="30">
        <v>2.7</v>
      </c>
      <c r="B87" s="36" t="s">
        <v>15</v>
      </c>
      <c r="C87" s="28">
        <v>0.038</v>
      </c>
      <c r="D87" s="8">
        <v>7442</v>
      </c>
      <c r="E87" s="12">
        <f aca="true" t="shared" si="2" ref="E87:E111">C87*D87</f>
        <v>282.796</v>
      </c>
    </row>
    <row r="88" spans="1:5" ht="15">
      <c r="A88" s="37" t="s">
        <v>154</v>
      </c>
      <c r="B88" s="36" t="s">
        <v>16</v>
      </c>
      <c r="C88" s="28">
        <v>0.0144</v>
      </c>
      <c r="D88" s="8">
        <v>7442</v>
      </c>
      <c r="E88" s="12">
        <f t="shared" si="2"/>
        <v>107.1648</v>
      </c>
    </row>
    <row r="89" spans="1:5" ht="15">
      <c r="A89" s="30">
        <v>2.9</v>
      </c>
      <c r="B89" s="36" t="s">
        <v>17</v>
      </c>
      <c r="C89" s="28">
        <v>0.0542</v>
      </c>
      <c r="D89" s="8">
        <v>7442</v>
      </c>
      <c r="E89" s="12">
        <f t="shared" si="2"/>
        <v>403.3564</v>
      </c>
    </row>
    <row r="90" spans="1:5" ht="15">
      <c r="A90" s="89">
        <v>2.1</v>
      </c>
      <c r="B90" s="36" t="s">
        <v>18</v>
      </c>
      <c r="C90" s="28">
        <v>0.049</v>
      </c>
      <c r="D90" s="8">
        <v>7442</v>
      </c>
      <c r="E90" s="12">
        <f t="shared" si="2"/>
        <v>364.658</v>
      </c>
    </row>
    <row r="91" spans="1:5" ht="23.25">
      <c r="A91" s="30">
        <v>2.11</v>
      </c>
      <c r="B91" s="36" t="s">
        <v>138</v>
      </c>
      <c r="C91" s="28">
        <v>0.0198</v>
      </c>
      <c r="D91" s="8">
        <v>7442</v>
      </c>
      <c r="E91" s="12">
        <f t="shared" si="2"/>
        <v>147.35160000000002</v>
      </c>
    </row>
    <row r="92" spans="1:5" ht="23.25">
      <c r="A92" s="31">
        <v>3</v>
      </c>
      <c r="B92" s="34" t="s">
        <v>19</v>
      </c>
      <c r="C92" s="27">
        <f>SUM(C93:C96)</f>
        <v>2.8205000000000005</v>
      </c>
      <c r="D92" s="8">
        <v>7442</v>
      </c>
      <c r="E92" s="40">
        <f t="shared" si="2"/>
        <v>20990.161000000004</v>
      </c>
    </row>
    <row r="93" spans="1:5" ht="15">
      <c r="A93" s="30">
        <v>3.1</v>
      </c>
      <c r="B93" s="36" t="s">
        <v>20</v>
      </c>
      <c r="C93" s="28">
        <v>2.5994</v>
      </c>
      <c r="D93" s="8">
        <v>7442</v>
      </c>
      <c r="E93" s="12">
        <f t="shared" si="2"/>
        <v>19344.734800000002</v>
      </c>
    </row>
    <row r="94" spans="1:5" ht="15">
      <c r="A94" s="30">
        <v>3.2</v>
      </c>
      <c r="B94" s="36" t="s">
        <v>21</v>
      </c>
      <c r="C94" s="28">
        <v>0.1839</v>
      </c>
      <c r="D94" s="8">
        <v>7442</v>
      </c>
      <c r="E94" s="12">
        <f t="shared" si="2"/>
        <v>1368.5838</v>
      </c>
    </row>
    <row r="95" spans="1:5" ht="15">
      <c r="A95" s="30">
        <v>3.3</v>
      </c>
      <c r="B95" s="36" t="s">
        <v>157</v>
      </c>
      <c r="C95" s="28">
        <v>0.0365</v>
      </c>
      <c r="D95" s="8">
        <v>7442</v>
      </c>
      <c r="E95" s="12">
        <f>C95*D95</f>
        <v>271.633</v>
      </c>
    </row>
    <row r="96" spans="1:5" ht="15">
      <c r="A96" s="30">
        <v>3.4</v>
      </c>
      <c r="B96" s="36" t="s">
        <v>22</v>
      </c>
      <c r="C96" s="28">
        <v>0.0007</v>
      </c>
      <c r="D96" s="8">
        <v>7442</v>
      </c>
      <c r="E96" s="12">
        <f t="shared" si="2"/>
        <v>5.2094</v>
      </c>
    </row>
    <row r="97" spans="1:5" ht="23.25">
      <c r="A97" s="31">
        <v>4</v>
      </c>
      <c r="B97" s="34" t="s">
        <v>23</v>
      </c>
      <c r="C97" s="27">
        <f>SUM(C98:C104)</f>
        <v>3.0327</v>
      </c>
      <c r="D97" s="8">
        <v>7442</v>
      </c>
      <c r="E97" s="40">
        <f t="shared" si="2"/>
        <v>22569.3534</v>
      </c>
    </row>
    <row r="98" spans="1:5" ht="23.25">
      <c r="A98" s="30">
        <v>4.1</v>
      </c>
      <c r="B98" s="36" t="s">
        <v>41</v>
      </c>
      <c r="C98" s="28">
        <v>1.9848</v>
      </c>
      <c r="D98" s="8">
        <v>7442</v>
      </c>
      <c r="E98" s="12">
        <f t="shared" si="2"/>
        <v>14770.881599999999</v>
      </c>
    </row>
    <row r="99" spans="1:5" ht="15">
      <c r="A99" s="30">
        <v>4.2</v>
      </c>
      <c r="B99" s="36" t="s">
        <v>115</v>
      </c>
      <c r="C99" s="28">
        <v>0.4009</v>
      </c>
      <c r="D99" s="8">
        <v>7442</v>
      </c>
      <c r="E99" s="12">
        <f t="shared" si="2"/>
        <v>2983.4977999999996</v>
      </c>
    </row>
    <row r="100" spans="1:5" ht="15">
      <c r="A100" s="30">
        <v>4.3</v>
      </c>
      <c r="B100" s="36" t="s">
        <v>24</v>
      </c>
      <c r="C100" s="28">
        <v>0.3044</v>
      </c>
      <c r="D100" s="8">
        <v>7442</v>
      </c>
      <c r="E100" s="12">
        <f t="shared" si="2"/>
        <v>2265.3448</v>
      </c>
    </row>
    <row r="101" spans="1:5" ht="15">
      <c r="A101" s="30">
        <v>4.4</v>
      </c>
      <c r="B101" s="36" t="s">
        <v>139</v>
      </c>
      <c r="C101" s="28">
        <v>0.0383</v>
      </c>
      <c r="D101" s="8">
        <v>7442</v>
      </c>
      <c r="E101" s="12">
        <f t="shared" si="2"/>
        <v>285.0286</v>
      </c>
    </row>
    <row r="102" spans="1:5" ht="15">
      <c r="A102" s="30">
        <v>4.5</v>
      </c>
      <c r="B102" s="36" t="s">
        <v>25</v>
      </c>
      <c r="C102" s="28">
        <v>0.0012</v>
      </c>
      <c r="D102" s="8">
        <v>7442</v>
      </c>
      <c r="E102" s="12">
        <f t="shared" si="2"/>
        <v>8.930399999999999</v>
      </c>
    </row>
    <row r="103" spans="1:5" ht="15">
      <c r="A103" s="30">
        <v>4.6</v>
      </c>
      <c r="B103" s="36" t="s">
        <v>26</v>
      </c>
      <c r="C103" s="28">
        <v>0.0819</v>
      </c>
      <c r="D103" s="8">
        <v>7442</v>
      </c>
      <c r="E103" s="12">
        <f t="shared" si="2"/>
        <v>609.4998</v>
      </c>
    </row>
    <row r="104" spans="1:5" ht="15">
      <c r="A104" s="30">
        <v>4.7</v>
      </c>
      <c r="B104" s="36" t="s">
        <v>42</v>
      </c>
      <c r="C104" s="28">
        <v>0.2212</v>
      </c>
      <c r="D104" s="8">
        <v>7442</v>
      </c>
      <c r="E104" s="12">
        <f t="shared" si="2"/>
        <v>1646.1704</v>
      </c>
    </row>
    <row r="105" spans="1:5" ht="15">
      <c r="A105" s="31">
        <v>5</v>
      </c>
      <c r="B105" s="34" t="s">
        <v>27</v>
      </c>
      <c r="C105" s="27">
        <f>SUM(C106:C109)</f>
        <v>1.1439000000000001</v>
      </c>
      <c r="D105" s="8">
        <v>7442</v>
      </c>
      <c r="E105" s="40">
        <f t="shared" si="2"/>
        <v>8512.903800000002</v>
      </c>
    </row>
    <row r="106" spans="1:5" ht="23.25">
      <c r="A106" s="30">
        <v>5.1</v>
      </c>
      <c r="B106" s="36" t="s">
        <v>43</v>
      </c>
      <c r="C106" s="28">
        <v>0.5794</v>
      </c>
      <c r="D106" s="8">
        <v>7442</v>
      </c>
      <c r="E106" s="12">
        <f t="shared" si="2"/>
        <v>4311.8948</v>
      </c>
    </row>
    <row r="107" spans="1:5" ht="15">
      <c r="A107" s="30">
        <v>5.2</v>
      </c>
      <c r="B107" s="36" t="s">
        <v>115</v>
      </c>
      <c r="C107" s="28">
        <v>0.117</v>
      </c>
      <c r="D107" s="8">
        <v>7442</v>
      </c>
      <c r="E107" s="12">
        <f t="shared" si="2"/>
        <v>870.714</v>
      </c>
    </row>
    <row r="108" spans="1:5" ht="15">
      <c r="A108" s="30">
        <v>5.3</v>
      </c>
      <c r="B108" s="36" t="s">
        <v>28</v>
      </c>
      <c r="C108" s="28">
        <v>0.1618</v>
      </c>
      <c r="D108" s="8">
        <v>7442</v>
      </c>
      <c r="E108" s="12">
        <f t="shared" si="2"/>
        <v>1204.1156</v>
      </c>
    </row>
    <row r="109" spans="1:5" ht="15">
      <c r="A109" s="30">
        <v>5.4</v>
      </c>
      <c r="B109" s="36" t="s">
        <v>29</v>
      </c>
      <c r="C109" s="28">
        <v>0.2857</v>
      </c>
      <c r="D109" s="8">
        <v>7442</v>
      </c>
      <c r="E109" s="12">
        <f t="shared" si="2"/>
        <v>2126.1794</v>
      </c>
    </row>
    <row r="110" spans="1:5" ht="15">
      <c r="A110" s="31">
        <v>6</v>
      </c>
      <c r="B110" s="34" t="s">
        <v>44</v>
      </c>
      <c r="C110" s="27">
        <v>2.6821</v>
      </c>
      <c r="D110" s="8">
        <v>7442</v>
      </c>
      <c r="E110" s="40">
        <f t="shared" si="2"/>
        <v>19960.1882</v>
      </c>
    </row>
    <row r="111" spans="1:5" ht="15">
      <c r="A111" s="35">
        <v>6.1</v>
      </c>
      <c r="B111" s="34" t="s">
        <v>117</v>
      </c>
      <c r="C111" s="27">
        <f>C118*9.85%</f>
        <v>1.372105</v>
      </c>
      <c r="D111" s="8">
        <v>7442</v>
      </c>
      <c r="E111" s="40">
        <f t="shared" si="2"/>
        <v>10211.205409999999</v>
      </c>
    </row>
    <row r="112" spans="1:5" ht="15">
      <c r="A112" s="31">
        <v>7</v>
      </c>
      <c r="B112" s="34" t="s">
        <v>30</v>
      </c>
      <c r="C112" s="27">
        <v>0.009</v>
      </c>
      <c r="D112" s="8">
        <v>7442</v>
      </c>
      <c r="E112" s="40">
        <v>70.54</v>
      </c>
    </row>
    <row r="113" spans="1:5" ht="15">
      <c r="A113" s="31">
        <v>8</v>
      </c>
      <c r="B113" s="34" t="s">
        <v>31</v>
      </c>
      <c r="C113" s="29">
        <f>C112+C110+C105+C97+C92+C80+C69</f>
        <v>13.2780032</v>
      </c>
      <c r="D113" s="8">
        <v>7442</v>
      </c>
      <c r="E113" s="40">
        <f>E69+E80+E92+E97+E105+E110+E112</f>
        <v>98818.4618144</v>
      </c>
    </row>
    <row r="114" spans="1:5" ht="15">
      <c r="A114" s="38">
        <v>9</v>
      </c>
      <c r="B114" s="36" t="s">
        <v>32</v>
      </c>
      <c r="C114" s="28">
        <v>0.5266</v>
      </c>
      <c r="D114" s="8">
        <v>7442</v>
      </c>
      <c r="E114" s="12">
        <f>C114*D114</f>
        <v>3918.9572</v>
      </c>
    </row>
    <row r="115" spans="1:5" ht="15">
      <c r="A115" s="38">
        <v>10</v>
      </c>
      <c r="B115" s="36" t="s">
        <v>45</v>
      </c>
      <c r="C115" s="28">
        <v>0.1254</v>
      </c>
      <c r="D115" s="8">
        <v>7442</v>
      </c>
      <c r="E115" s="12">
        <f>C115*D115-3.59</f>
        <v>929.6368000000001</v>
      </c>
    </row>
    <row r="116" spans="1:6" ht="15">
      <c r="A116" s="31">
        <v>11</v>
      </c>
      <c r="B116" s="54" t="s">
        <v>33</v>
      </c>
      <c r="C116" s="27">
        <f>C113+C114+C115</f>
        <v>13.930003200000002</v>
      </c>
      <c r="D116" s="8">
        <v>7442</v>
      </c>
      <c r="E116" s="40">
        <f>E113+E114+E115</f>
        <v>103667.0558144</v>
      </c>
      <c r="F116" s="101"/>
    </row>
    <row r="117" ht="15">
      <c r="C117" s="58"/>
    </row>
    <row r="118" ht="15">
      <c r="C118" s="59">
        <v>13.93</v>
      </c>
    </row>
    <row r="121" spans="2:5" ht="15">
      <c r="B121" t="s">
        <v>160</v>
      </c>
      <c r="E121" s="110" t="s">
        <v>161</v>
      </c>
    </row>
  </sheetData>
  <sheetProtection/>
  <mergeCells count="13">
    <mergeCell ref="A62:E62"/>
    <mergeCell ref="C68:E68"/>
    <mergeCell ref="A64:E64"/>
    <mergeCell ref="A65:B65"/>
    <mergeCell ref="A66:B66"/>
    <mergeCell ref="A67:B67"/>
    <mergeCell ref="A7:B7"/>
    <mergeCell ref="A8:B8"/>
    <mergeCell ref="C9:E9"/>
    <mergeCell ref="A1:E1"/>
    <mergeCell ref="A3:E3"/>
    <mergeCell ref="A5:E5"/>
    <mergeCell ref="A6:B6"/>
  </mergeCells>
  <hyperlinks>
    <hyperlink ref="A3:E3" location="ГЛАВНАЯ!A1" display="Вернуться на главную страницу к списку домов"/>
  </hyperlink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118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4.57421875" style="0" customWidth="1"/>
    <col min="3" max="3" width="31.421875" style="0" hidden="1" customWidth="1"/>
    <col min="4" max="4" width="19.7109375" style="0" hidden="1" customWidth="1"/>
    <col min="5" max="5" width="28.7109375" style="0" customWidth="1"/>
    <col min="7" max="7" width="18.8515625" style="0" customWidth="1"/>
  </cols>
  <sheetData>
    <row r="1" spans="1:5" ht="36.75" customHeight="1" thickBot="1">
      <c r="A1" s="122" t="s">
        <v>140</v>
      </c>
      <c r="B1" s="123"/>
      <c r="C1" s="123"/>
      <c r="D1" s="123"/>
      <c r="E1" s="123"/>
    </row>
    <row r="3" spans="1:5" ht="15">
      <c r="A3" s="126" t="s">
        <v>86</v>
      </c>
      <c r="B3" s="126"/>
      <c r="C3" s="126"/>
      <c r="D3" s="126"/>
      <c r="E3" s="126"/>
    </row>
    <row r="5" spans="1:5" ht="15">
      <c r="A5" s="143" t="s">
        <v>113</v>
      </c>
      <c r="B5" s="143"/>
      <c r="C5" s="143"/>
      <c r="D5" s="143"/>
      <c r="E5" s="143"/>
    </row>
    <row r="6" spans="1:5" ht="15">
      <c r="A6" s="119" t="s">
        <v>1</v>
      </c>
      <c r="B6" s="119"/>
      <c r="C6" s="7"/>
      <c r="D6" s="7"/>
      <c r="E6" s="8">
        <v>3241.7</v>
      </c>
    </row>
    <row r="7" spans="1:5" ht="15">
      <c r="A7" s="119" t="s">
        <v>2</v>
      </c>
      <c r="B7" s="119"/>
      <c r="C7" s="7"/>
      <c r="D7" s="7"/>
      <c r="E7" s="8">
        <v>11.27</v>
      </c>
    </row>
    <row r="8" spans="1:5" ht="15">
      <c r="A8" s="120"/>
      <c r="B8" s="120"/>
      <c r="C8" s="7"/>
      <c r="D8" s="7"/>
      <c r="E8" s="13">
        <f>E6*E7</f>
        <v>36533.958999999995</v>
      </c>
    </row>
    <row r="9" spans="1:5" ht="39.75" customHeight="1">
      <c r="A9" s="9" t="s">
        <v>35</v>
      </c>
      <c r="B9" s="10" t="s">
        <v>3</v>
      </c>
      <c r="C9" s="121" t="s">
        <v>34</v>
      </c>
      <c r="D9" s="121"/>
      <c r="E9" s="121"/>
    </row>
    <row r="10" spans="1:5" ht="23.25">
      <c r="A10" s="33">
        <v>1</v>
      </c>
      <c r="B10" s="34" t="s">
        <v>36</v>
      </c>
      <c r="C10" s="27">
        <f>SUM(C13:C20)</f>
        <v>2.3216834</v>
      </c>
      <c r="D10" s="7">
        <v>3241.7</v>
      </c>
      <c r="E10" s="40">
        <f>C10*D10</f>
        <v>7526.20107778</v>
      </c>
    </row>
    <row r="11" spans="1:5" ht="15">
      <c r="A11" s="45"/>
      <c r="B11" s="46" t="s">
        <v>4</v>
      </c>
      <c r="C11" s="47"/>
      <c r="D11" s="7">
        <f>E6</f>
        <v>3241.7</v>
      </c>
      <c r="E11" s="12"/>
    </row>
    <row r="12" spans="1:5" ht="15">
      <c r="A12" s="3">
        <v>1.1</v>
      </c>
      <c r="B12" s="4" t="s">
        <v>37</v>
      </c>
      <c r="C12" s="5">
        <f>C13+C14</f>
        <v>1.6717</v>
      </c>
      <c r="D12" s="7">
        <f>E6</f>
        <v>3241.7</v>
      </c>
      <c r="E12" s="12">
        <f aca="true" t="shared" si="0" ref="E12:E55">C12*D12</f>
        <v>5419.14989</v>
      </c>
    </row>
    <row r="13" spans="1:5" ht="15">
      <c r="A13" s="2"/>
      <c r="B13" s="4" t="s">
        <v>5</v>
      </c>
      <c r="C13" s="6">
        <v>1.6717</v>
      </c>
      <c r="D13" s="7">
        <f>E6</f>
        <v>3241.7</v>
      </c>
      <c r="E13" s="12">
        <f t="shared" si="0"/>
        <v>5419.14989</v>
      </c>
    </row>
    <row r="14" spans="1:5" ht="15">
      <c r="A14" s="2"/>
      <c r="B14" s="4" t="s">
        <v>6</v>
      </c>
      <c r="C14" s="6"/>
      <c r="D14" s="7">
        <f>E6</f>
        <v>3241.7</v>
      </c>
      <c r="E14" s="12"/>
    </row>
    <row r="15" spans="1:5" ht="15">
      <c r="A15" s="2">
        <v>1.2</v>
      </c>
      <c r="B15" s="4" t="s">
        <v>115</v>
      </c>
      <c r="C15" s="6">
        <f>(C13+C14)*0.202</f>
        <v>0.3376834</v>
      </c>
      <c r="D15" s="7">
        <f>E6</f>
        <v>3241.7</v>
      </c>
      <c r="E15" s="12">
        <f t="shared" si="0"/>
        <v>1094.66827778</v>
      </c>
    </row>
    <row r="16" spans="1:5" ht="23.25">
      <c r="A16" s="2">
        <v>1.3</v>
      </c>
      <c r="B16" s="4" t="s">
        <v>134</v>
      </c>
      <c r="C16" s="6">
        <v>0.0143</v>
      </c>
      <c r="D16" s="7">
        <f>E6</f>
        <v>3241.7</v>
      </c>
      <c r="E16" s="12">
        <f t="shared" si="0"/>
        <v>46.35631</v>
      </c>
    </row>
    <row r="17" spans="1:5" ht="15">
      <c r="A17" s="2">
        <v>1.4</v>
      </c>
      <c r="B17" s="36" t="s">
        <v>7</v>
      </c>
      <c r="C17" s="28"/>
      <c r="D17" s="7">
        <f>E6</f>
        <v>3241.7</v>
      </c>
      <c r="E17" s="12"/>
    </row>
    <row r="18" spans="1:5" ht="15">
      <c r="A18" s="2">
        <v>1.5</v>
      </c>
      <c r="B18" s="36" t="s">
        <v>8</v>
      </c>
      <c r="C18" s="28">
        <v>0.0816</v>
      </c>
      <c r="D18" s="7">
        <f>E6</f>
        <v>3241.7</v>
      </c>
      <c r="E18" s="12">
        <f t="shared" si="0"/>
        <v>264.52272</v>
      </c>
    </row>
    <row r="19" spans="1:5" ht="15">
      <c r="A19" s="2">
        <v>1.6</v>
      </c>
      <c r="B19" s="36" t="s">
        <v>135</v>
      </c>
      <c r="C19" s="28">
        <v>0.1164</v>
      </c>
      <c r="D19" s="7">
        <f>E6</f>
        <v>3241.7</v>
      </c>
      <c r="E19" s="12">
        <f t="shared" si="0"/>
        <v>377.33387999999997</v>
      </c>
    </row>
    <row r="20" spans="1:5" ht="15">
      <c r="A20" s="2">
        <v>1.7</v>
      </c>
      <c r="B20" s="36" t="s">
        <v>136</v>
      </c>
      <c r="C20" s="48">
        <v>0.1</v>
      </c>
      <c r="D20" s="7">
        <f>E6</f>
        <v>3241.7</v>
      </c>
      <c r="E20" s="12">
        <f t="shared" si="0"/>
        <v>324.17</v>
      </c>
    </row>
    <row r="21" spans="1:5" ht="15">
      <c r="A21" s="31">
        <v>2</v>
      </c>
      <c r="B21" s="34" t="s">
        <v>9</v>
      </c>
      <c r="C21" s="27">
        <f>SUM(C22:C33)</f>
        <v>2.0415</v>
      </c>
      <c r="D21" s="7">
        <f>E6</f>
        <v>3241.7</v>
      </c>
      <c r="E21" s="40">
        <f t="shared" si="0"/>
        <v>6617.93055</v>
      </c>
    </row>
    <row r="22" spans="1:5" ht="15">
      <c r="A22" s="30">
        <v>2.1</v>
      </c>
      <c r="B22" s="36" t="s">
        <v>10</v>
      </c>
      <c r="C22" s="28">
        <v>0.6191</v>
      </c>
      <c r="D22" s="7">
        <f>E6</f>
        <v>3241.7</v>
      </c>
      <c r="E22" s="12">
        <f t="shared" si="0"/>
        <v>2006.9364699999999</v>
      </c>
    </row>
    <row r="23" spans="1:5" ht="15">
      <c r="A23" s="30">
        <v>2.2</v>
      </c>
      <c r="B23" s="36" t="s">
        <v>11</v>
      </c>
      <c r="C23" s="28">
        <v>0.2333</v>
      </c>
      <c r="D23" s="7">
        <f>E6</f>
        <v>3241.7</v>
      </c>
      <c r="E23" s="12">
        <f t="shared" si="0"/>
        <v>756.28861</v>
      </c>
    </row>
    <row r="24" spans="1:5" ht="15">
      <c r="A24" s="30">
        <v>2.3</v>
      </c>
      <c r="B24" s="36" t="s">
        <v>12</v>
      </c>
      <c r="C24" s="28">
        <v>0.6167</v>
      </c>
      <c r="D24" s="7">
        <f>E6</f>
        <v>3241.7</v>
      </c>
      <c r="E24" s="12">
        <f t="shared" si="0"/>
        <v>1999.1563899999999</v>
      </c>
    </row>
    <row r="25" spans="1:5" ht="23.25">
      <c r="A25" s="30">
        <v>2.4</v>
      </c>
      <c r="B25" s="36" t="s">
        <v>38</v>
      </c>
      <c r="C25" s="28">
        <v>0.0334</v>
      </c>
      <c r="D25" s="7">
        <f>E6</f>
        <v>3241.7</v>
      </c>
      <c r="E25" s="12">
        <f t="shared" si="0"/>
        <v>108.27278</v>
      </c>
    </row>
    <row r="26" spans="1:5" ht="15">
      <c r="A26" s="30">
        <v>2.5</v>
      </c>
      <c r="B26" s="36" t="s">
        <v>13</v>
      </c>
      <c r="C26" s="28">
        <v>0.2607</v>
      </c>
      <c r="D26" s="7">
        <f>E6</f>
        <v>3241.7</v>
      </c>
      <c r="E26" s="12">
        <f t="shared" si="0"/>
        <v>845.11119</v>
      </c>
    </row>
    <row r="27" spans="1:5" ht="15">
      <c r="A27" s="30">
        <v>2.6</v>
      </c>
      <c r="B27" s="36" t="s">
        <v>39</v>
      </c>
      <c r="C27" s="28">
        <v>0.0834</v>
      </c>
      <c r="D27" s="11">
        <f>E6</f>
        <v>3241.7</v>
      </c>
      <c r="E27" s="12">
        <f t="shared" si="0"/>
        <v>270.35778</v>
      </c>
    </row>
    <row r="28" spans="1:5" ht="23.25">
      <c r="A28" s="30">
        <v>2.7</v>
      </c>
      <c r="B28" s="36" t="s">
        <v>14</v>
      </c>
      <c r="C28" s="28">
        <v>0.0092</v>
      </c>
      <c r="D28" s="7">
        <v>3241.7</v>
      </c>
      <c r="E28" s="12">
        <f t="shared" si="0"/>
        <v>29.823639999999997</v>
      </c>
    </row>
    <row r="29" spans="1:5" ht="15">
      <c r="A29" s="30">
        <v>2.8</v>
      </c>
      <c r="B29" s="36" t="s">
        <v>15</v>
      </c>
      <c r="C29" s="28">
        <v>0.0483</v>
      </c>
      <c r="D29" s="7">
        <v>3241.7</v>
      </c>
      <c r="E29" s="12">
        <f t="shared" si="0"/>
        <v>156.57411</v>
      </c>
    </row>
    <row r="30" spans="1:5" ht="15">
      <c r="A30" s="37" t="s">
        <v>150</v>
      </c>
      <c r="B30" s="36" t="s">
        <v>16</v>
      </c>
      <c r="C30" s="28">
        <v>0.0144</v>
      </c>
      <c r="D30" s="7">
        <v>3241.7</v>
      </c>
      <c r="E30" s="12">
        <f t="shared" si="0"/>
        <v>46.680479999999996</v>
      </c>
    </row>
    <row r="31" spans="1:5" ht="15">
      <c r="A31" s="30">
        <v>2.1</v>
      </c>
      <c r="B31" s="36" t="s">
        <v>17</v>
      </c>
      <c r="C31" s="28">
        <v>0.0542</v>
      </c>
      <c r="D31" s="7">
        <v>3241.7</v>
      </c>
      <c r="E31" s="12">
        <f t="shared" si="0"/>
        <v>175.70013999999998</v>
      </c>
    </row>
    <row r="32" spans="1:5" ht="15">
      <c r="A32" s="30">
        <v>2.11</v>
      </c>
      <c r="B32" s="36" t="s">
        <v>18</v>
      </c>
      <c r="C32" s="28">
        <v>0.049</v>
      </c>
      <c r="D32" s="7">
        <v>3241.7</v>
      </c>
      <c r="E32" s="12">
        <f t="shared" si="0"/>
        <v>158.8433</v>
      </c>
    </row>
    <row r="33" spans="1:5" ht="23.25">
      <c r="A33" s="30">
        <v>2.12</v>
      </c>
      <c r="B33" s="36" t="s">
        <v>138</v>
      </c>
      <c r="C33" s="28">
        <v>0.0198</v>
      </c>
      <c r="D33" s="7">
        <v>3241.7</v>
      </c>
      <c r="E33" s="12">
        <f t="shared" si="0"/>
        <v>64.18566</v>
      </c>
    </row>
    <row r="34" spans="1:5" ht="23.25">
      <c r="A34" s="31">
        <v>3</v>
      </c>
      <c r="B34" s="34" t="s">
        <v>19</v>
      </c>
      <c r="C34" s="27">
        <f>SUM(C35:C37)</f>
        <v>0</v>
      </c>
      <c r="D34" s="7">
        <v>3241.7</v>
      </c>
      <c r="E34" s="40">
        <f t="shared" si="0"/>
        <v>0</v>
      </c>
    </row>
    <row r="35" spans="1:5" ht="15">
      <c r="A35" s="30">
        <v>3.1</v>
      </c>
      <c r="B35" s="36" t="s">
        <v>20</v>
      </c>
      <c r="C35" s="28"/>
      <c r="D35" s="7">
        <v>3241.7</v>
      </c>
      <c r="E35" s="12"/>
    </row>
    <row r="36" spans="1:5" ht="15">
      <c r="A36" s="30">
        <v>3.2</v>
      </c>
      <c r="B36" s="36" t="s">
        <v>21</v>
      </c>
      <c r="C36" s="28"/>
      <c r="D36" s="7">
        <v>3241.7</v>
      </c>
      <c r="E36" s="12"/>
    </row>
    <row r="37" spans="1:5" ht="15">
      <c r="A37" s="30">
        <v>3.3</v>
      </c>
      <c r="B37" s="36" t="s">
        <v>22</v>
      </c>
      <c r="C37" s="28"/>
      <c r="D37" s="7">
        <v>3241.7</v>
      </c>
      <c r="E37" s="12"/>
    </row>
    <row r="38" spans="1:5" ht="23.25">
      <c r="A38" s="31">
        <v>4</v>
      </c>
      <c r="B38" s="34" t="s">
        <v>23</v>
      </c>
      <c r="C38" s="27">
        <f>SUM(C39:C45)</f>
        <v>2.9609388000000005</v>
      </c>
      <c r="D38" s="7">
        <v>3241.7</v>
      </c>
      <c r="E38" s="40">
        <f t="shared" si="0"/>
        <v>9598.475307960001</v>
      </c>
    </row>
    <row r="39" spans="1:5" ht="23.25">
      <c r="A39" s="30">
        <v>4.1</v>
      </c>
      <c r="B39" s="36" t="s">
        <v>41</v>
      </c>
      <c r="C39" s="28">
        <v>1.8294</v>
      </c>
      <c r="D39" s="7">
        <v>3241.7</v>
      </c>
      <c r="E39" s="12">
        <f t="shared" si="0"/>
        <v>5930.36598</v>
      </c>
    </row>
    <row r="40" spans="1:5" ht="15">
      <c r="A40" s="30">
        <v>4.2</v>
      </c>
      <c r="B40" s="36" t="s">
        <v>115</v>
      </c>
      <c r="C40" s="28">
        <f>C39*0.202</f>
        <v>0.3695388</v>
      </c>
      <c r="D40" s="7">
        <v>3241.7</v>
      </c>
      <c r="E40" s="12">
        <f t="shared" si="0"/>
        <v>1197.93392796</v>
      </c>
    </row>
    <row r="41" spans="1:5" ht="15">
      <c r="A41" s="30">
        <v>4.3</v>
      </c>
      <c r="B41" s="36" t="s">
        <v>24</v>
      </c>
      <c r="C41" s="28">
        <v>0.3972</v>
      </c>
      <c r="D41" s="7">
        <v>3241.7</v>
      </c>
      <c r="E41" s="12">
        <f t="shared" si="0"/>
        <v>1287.60324</v>
      </c>
    </row>
    <row r="42" spans="1:5" ht="15">
      <c r="A42" s="30">
        <v>4.4</v>
      </c>
      <c r="B42" s="36" t="s">
        <v>139</v>
      </c>
      <c r="C42" s="28">
        <v>0.0157</v>
      </c>
      <c r="D42" s="7">
        <v>3241.7</v>
      </c>
      <c r="E42" s="12">
        <f t="shared" si="0"/>
        <v>50.89468999999999</v>
      </c>
    </row>
    <row r="43" spans="1:5" ht="15">
      <c r="A43" s="30">
        <v>4.5</v>
      </c>
      <c r="B43" s="36" t="s">
        <v>25</v>
      </c>
      <c r="C43" s="28">
        <v>0.0036000000000000003</v>
      </c>
      <c r="D43" s="7">
        <v>3241.7</v>
      </c>
      <c r="E43" s="12">
        <f t="shared" si="0"/>
        <v>11.67012</v>
      </c>
    </row>
    <row r="44" spans="1:5" ht="15">
      <c r="A44" s="30">
        <v>4.6</v>
      </c>
      <c r="B44" s="36" t="s">
        <v>26</v>
      </c>
      <c r="C44" s="28">
        <v>0.083</v>
      </c>
      <c r="D44" s="7">
        <v>3241.7</v>
      </c>
      <c r="E44" s="12">
        <f t="shared" si="0"/>
        <v>269.0611</v>
      </c>
    </row>
    <row r="45" spans="1:5" ht="15">
      <c r="A45" s="30">
        <v>4.7</v>
      </c>
      <c r="B45" s="36" t="s">
        <v>42</v>
      </c>
      <c r="C45" s="28">
        <v>0.2625</v>
      </c>
      <c r="D45" s="7">
        <v>3241.7</v>
      </c>
      <c r="E45" s="12">
        <f t="shared" si="0"/>
        <v>850.94625</v>
      </c>
    </row>
    <row r="46" spans="1:5" ht="15">
      <c r="A46" s="31">
        <v>5</v>
      </c>
      <c r="B46" s="34" t="s">
        <v>27</v>
      </c>
      <c r="C46" s="27">
        <f>SUM(C47:C50)</f>
        <v>1.1244524</v>
      </c>
      <c r="D46" s="7">
        <v>3241.7</v>
      </c>
      <c r="E46" s="40">
        <f t="shared" si="0"/>
        <v>3645.1373450799997</v>
      </c>
    </row>
    <row r="47" spans="1:5" ht="23.25">
      <c r="A47" s="30">
        <v>5.1</v>
      </c>
      <c r="B47" s="36" t="s">
        <v>43</v>
      </c>
      <c r="C47" s="28">
        <v>0.5562</v>
      </c>
      <c r="D47" s="7">
        <v>3241.7</v>
      </c>
      <c r="E47" s="12">
        <f t="shared" si="0"/>
        <v>1803.03354</v>
      </c>
    </row>
    <row r="48" spans="1:5" ht="15">
      <c r="A48" s="30">
        <v>5.2</v>
      </c>
      <c r="B48" s="36" t="s">
        <v>115</v>
      </c>
      <c r="C48" s="28">
        <f>C47*0.202</f>
        <v>0.11235240000000002</v>
      </c>
      <c r="D48" s="7">
        <v>3241.7</v>
      </c>
      <c r="E48" s="12">
        <f t="shared" si="0"/>
        <v>364.21277508000003</v>
      </c>
    </row>
    <row r="49" spans="1:5" ht="15">
      <c r="A49" s="30">
        <v>5.3</v>
      </c>
      <c r="B49" s="36" t="s">
        <v>28</v>
      </c>
      <c r="C49" s="28">
        <v>0.1815</v>
      </c>
      <c r="D49" s="7">
        <v>3241.7</v>
      </c>
      <c r="E49" s="12">
        <f t="shared" si="0"/>
        <v>588.3685499999999</v>
      </c>
    </row>
    <row r="50" spans="1:5" ht="15">
      <c r="A50" s="30">
        <v>5.4</v>
      </c>
      <c r="B50" s="36" t="s">
        <v>29</v>
      </c>
      <c r="C50" s="28">
        <v>0.2744</v>
      </c>
      <c r="D50" s="7">
        <v>3241.7</v>
      </c>
      <c r="E50" s="12">
        <f t="shared" si="0"/>
        <v>889.5224799999999</v>
      </c>
    </row>
    <row r="51" spans="1:5" ht="15">
      <c r="A51" s="31">
        <v>6</v>
      </c>
      <c r="B51" s="34" t="s">
        <v>44</v>
      </c>
      <c r="C51" s="27">
        <f>C59*18.5%</f>
        <v>2.08495</v>
      </c>
      <c r="D51" s="7">
        <v>3241.7</v>
      </c>
      <c r="E51" s="40">
        <f t="shared" si="0"/>
        <v>6758.782415</v>
      </c>
    </row>
    <row r="52" spans="1:5" ht="15">
      <c r="A52" s="35">
        <v>6.1</v>
      </c>
      <c r="B52" s="34" t="s">
        <v>117</v>
      </c>
      <c r="C52" s="27">
        <f>C59*9.85%</f>
        <v>1.1100949999999998</v>
      </c>
      <c r="D52" s="7">
        <v>3241.7</v>
      </c>
      <c r="E52" s="40">
        <f t="shared" si="0"/>
        <v>3598.594961499999</v>
      </c>
    </row>
    <row r="53" spans="1:5" ht="15">
      <c r="A53" s="31">
        <v>7</v>
      </c>
      <c r="B53" s="34" t="s">
        <v>30</v>
      </c>
      <c r="C53" s="27">
        <v>0.009</v>
      </c>
      <c r="D53" s="7">
        <v>3241.7</v>
      </c>
      <c r="E53" s="40">
        <f t="shared" si="0"/>
        <v>29.175299999999996</v>
      </c>
    </row>
    <row r="54" spans="1:5" ht="15">
      <c r="A54" s="31">
        <v>8</v>
      </c>
      <c r="B54" s="34" t="s">
        <v>31</v>
      </c>
      <c r="C54" s="29">
        <f>C53+C51+C46+C38+C34+C21+C10</f>
        <v>10.5425246</v>
      </c>
      <c r="D54" s="7">
        <v>3241.7</v>
      </c>
      <c r="E54" s="40">
        <f>E10+E21+E34+E38+E46+E51+E53</f>
        <v>34175.70199582</v>
      </c>
    </row>
    <row r="55" spans="1:5" ht="15">
      <c r="A55" s="38">
        <v>9</v>
      </c>
      <c r="B55" s="36" t="s">
        <v>32</v>
      </c>
      <c r="C55" s="28">
        <v>0.6326</v>
      </c>
      <c r="D55" s="7">
        <v>3241.7</v>
      </c>
      <c r="E55" s="12">
        <f t="shared" si="0"/>
        <v>2050.69942</v>
      </c>
    </row>
    <row r="56" spans="1:5" ht="15">
      <c r="A56" s="38">
        <v>10</v>
      </c>
      <c r="B56" s="36" t="s">
        <v>45</v>
      </c>
      <c r="C56" s="28">
        <v>0.0948</v>
      </c>
      <c r="D56" s="7">
        <v>3241.7</v>
      </c>
      <c r="E56" s="12">
        <f>C56*D56+0.25</f>
        <v>307.56316</v>
      </c>
    </row>
    <row r="57" spans="1:6" ht="15">
      <c r="A57" s="31">
        <v>11</v>
      </c>
      <c r="B57" s="54" t="s">
        <v>33</v>
      </c>
      <c r="C57" s="27">
        <f>C54+C55+C56</f>
        <v>11.2699246</v>
      </c>
      <c r="D57" s="7">
        <v>3241.7</v>
      </c>
      <c r="E57" s="40">
        <f>E54+E55+E56</f>
        <v>36533.96457582</v>
      </c>
      <c r="F57" s="101"/>
    </row>
    <row r="58" spans="1:5" ht="15">
      <c r="A58" s="55"/>
      <c r="B58" s="56"/>
      <c r="C58" s="69"/>
      <c r="D58" s="70"/>
      <c r="E58" s="71"/>
    </row>
    <row r="59" spans="1:5" ht="15">
      <c r="A59" s="55"/>
      <c r="B59" s="55"/>
      <c r="C59" s="72">
        <v>11.27</v>
      </c>
      <c r="D59" s="70"/>
      <c r="E59" s="71"/>
    </row>
    <row r="60" spans="1:5" ht="30" customHeight="1" thickBot="1">
      <c r="A60" s="122" t="s">
        <v>140</v>
      </c>
      <c r="B60" s="123"/>
      <c r="C60" s="123"/>
      <c r="D60" s="123"/>
      <c r="E60" s="123"/>
    </row>
    <row r="62" spans="1:5" ht="15">
      <c r="A62" s="143" t="s">
        <v>113</v>
      </c>
      <c r="B62" s="143"/>
      <c r="C62" s="143"/>
      <c r="D62" s="143"/>
      <c r="E62" s="143"/>
    </row>
    <row r="63" spans="1:5" ht="15">
      <c r="A63" s="119" t="s">
        <v>1</v>
      </c>
      <c r="B63" s="119"/>
      <c r="C63" s="7"/>
      <c r="D63" s="7"/>
      <c r="E63" s="8">
        <v>3241.7</v>
      </c>
    </row>
    <row r="64" spans="1:5" ht="15">
      <c r="A64" s="119" t="s">
        <v>2</v>
      </c>
      <c r="B64" s="119"/>
      <c r="C64" s="7"/>
      <c r="D64" s="7"/>
      <c r="E64" s="8">
        <v>11.27</v>
      </c>
    </row>
    <row r="65" spans="1:5" ht="15">
      <c r="A65" s="131" t="s">
        <v>148</v>
      </c>
      <c r="B65" s="132"/>
      <c r="C65" s="7"/>
      <c r="D65" s="7"/>
      <c r="E65" s="13">
        <f>E63*E64</f>
        <v>36533.958999999995</v>
      </c>
    </row>
    <row r="66" spans="1:5" ht="36" customHeight="1">
      <c r="A66" s="9" t="s">
        <v>35</v>
      </c>
      <c r="B66" s="10" t="s">
        <v>3</v>
      </c>
      <c r="C66" s="121" t="s">
        <v>34</v>
      </c>
      <c r="D66" s="121"/>
      <c r="E66" s="121"/>
    </row>
    <row r="67" spans="1:5" ht="23.25">
      <c r="A67" s="33">
        <v>1</v>
      </c>
      <c r="B67" s="34" t="s">
        <v>36</v>
      </c>
      <c r="C67" s="27">
        <f>SUM(C70:C77)</f>
        <v>2.8056694</v>
      </c>
      <c r="D67" s="7">
        <v>3241.7</v>
      </c>
      <c r="E67" s="40">
        <f>C67*D67</f>
        <v>9095.138493980001</v>
      </c>
    </row>
    <row r="68" spans="1:5" ht="15">
      <c r="A68" s="45"/>
      <c r="B68" s="46" t="s">
        <v>4</v>
      </c>
      <c r="C68" s="47"/>
      <c r="D68" s="7">
        <f>E63</f>
        <v>3241.7</v>
      </c>
      <c r="E68" s="12"/>
    </row>
    <row r="69" spans="1:5" ht="15">
      <c r="A69" s="3">
        <v>1.1</v>
      </c>
      <c r="B69" s="4" t="s">
        <v>37</v>
      </c>
      <c r="C69" s="5">
        <f>C70+C71</f>
        <v>2.0647</v>
      </c>
      <c r="D69" s="7">
        <f>E63</f>
        <v>3241.7</v>
      </c>
      <c r="E69" s="12">
        <f>C69*D69</f>
        <v>6693.13799</v>
      </c>
    </row>
    <row r="70" spans="1:5" ht="15">
      <c r="A70" s="2"/>
      <c r="B70" s="4" t="s">
        <v>5</v>
      </c>
      <c r="C70" s="6">
        <v>2.0647</v>
      </c>
      <c r="D70" s="7">
        <f>E63</f>
        <v>3241.7</v>
      </c>
      <c r="E70" s="12">
        <f>C70*D70</f>
        <v>6693.13799</v>
      </c>
    </row>
    <row r="71" spans="1:5" ht="15">
      <c r="A71" s="2"/>
      <c r="B71" s="4" t="s">
        <v>6</v>
      </c>
      <c r="C71" s="6"/>
      <c r="D71" s="7">
        <f>E63</f>
        <v>3241.7</v>
      </c>
      <c r="E71" s="12"/>
    </row>
    <row r="72" spans="1:5" ht="15">
      <c r="A72" s="2">
        <v>1.2</v>
      </c>
      <c r="B72" s="4" t="s">
        <v>115</v>
      </c>
      <c r="C72" s="6">
        <f>(C70+C71)*0.202</f>
        <v>0.4170694000000001</v>
      </c>
      <c r="D72" s="7">
        <f>E63</f>
        <v>3241.7</v>
      </c>
      <c r="E72" s="12">
        <f>C72*D72</f>
        <v>1352.0138739800002</v>
      </c>
    </row>
    <row r="73" spans="1:5" ht="23.25">
      <c r="A73" s="2">
        <v>1.3</v>
      </c>
      <c r="B73" s="4" t="s">
        <v>134</v>
      </c>
      <c r="C73" s="6">
        <v>0.0302</v>
      </c>
      <c r="D73" s="7">
        <f>E63</f>
        <v>3241.7</v>
      </c>
      <c r="E73" s="12">
        <f>C73*D73</f>
        <v>97.89934</v>
      </c>
    </row>
    <row r="74" spans="1:5" ht="15">
      <c r="A74" s="2">
        <v>1.4</v>
      </c>
      <c r="B74" s="36" t="s">
        <v>7</v>
      </c>
      <c r="C74" s="28"/>
      <c r="D74" s="7">
        <f>E63</f>
        <v>3241.7</v>
      </c>
      <c r="E74" s="12"/>
    </row>
    <row r="75" spans="1:5" ht="15">
      <c r="A75" s="2">
        <v>1.5</v>
      </c>
      <c r="B75" s="36" t="s">
        <v>8</v>
      </c>
      <c r="C75" s="28">
        <v>0.0821</v>
      </c>
      <c r="D75" s="7">
        <f>E63</f>
        <v>3241.7</v>
      </c>
      <c r="E75" s="12">
        <f aca="true" t="shared" si="1" ref="E75:E90">C75*D75</f>
        <v>266.14357</v>
      </c>
    </row>
    <row r="76" spans="1:5" ht="15">
      <c r="A76" s="2">
        <v>1.6</v>
      </c>
      <c r="B76" s="36" t="s">
        <v>135</v>
      </c>
      <c r="C76" s="28">
        <v>0.1846</v>
      </c>
      <c r="D76" s="7">
        <f>E63</f>
        <v>3241.7</v>
      </c>
      <c r="E76" s="12">
        <f t="shared" si="1"/>
        <v>598.4178199999999</v>
      </c>
    </row>
    <row r="77" spans="1:5" ht="15">
      <c r="A77" s="2">
        <v>1.7</v>
      </c>
      <c r="B77" s="36" t="s">
        <v>136</v>
      </c>
      <c r="C77" s="48">
        <v>0.027</v>
      </c>
      <c r="D77" s="7">
        <f>E63</f>
        <v>3241.7</v>
      </c>
      <c r="E77" s="12">
        <f t="shared" si="1"/>
        <v>87.5259</v>
      </c>
    </row>
    <row r="78" spans="1:5" ht="15">
      <c r="A78" s="31">
        <v>2</v>
      </c>
      <c r="B78" s="34" t="s">
        <v>9</v>
      </c>
      <c r="C78" s="27">
        <f>SUM(C79:C89)</f>
        <v>1.762</v>
      </c>
      <c r="D78" s="7">
        <f>E63</f>
        <v>3241.7</v>
      </c>
      <c r="E78" s="40">
        <f t="shared" si="1"/>
        <v>5711.8754</v>
      </c>
    </row>
    <row r="79" spans="1:5" ht="15">
      <c r="A79" s="30">
        <v>2.1</v>
      </c>
      <c r="B79" s="36" t="s">
        <v>10</v>
      </c>
      <c r="C79" s="28">
        <v>0.7985</v>
      </c>
      <c r="D79" s="7">
        <f>E63</f>
        <v>3241.7</v>
      </c>
      <c r="E79" s="12">
        <f t="shared" si="1"/>
        <v>2588.49745</v>
      </c>
    </row>
    <row r="80" spans="1:5" ht="15">
      <c r="A80" s="30">
        <v>2.2</v>
      </c>
      <c r="B80" s="36" t="s">
        <v>11</v>
      </c>
      <c r="C80" s="28">
        <v>0.3804</v>
      </c>
      <c r="D80" s="7">
        <f>E63</f>
        <v>3241.7</v>
      </c>
      <c r="E80" s="12">
        <f t="shared" si="1"/>
        <v>1233.14268</v>
      </c>
    </row>
    <row r="81" spans="1:5" ht="23.25">
      <c r="A81" s="30">
        <v>2.3</v>
      </c>
      <c r="B81" s="36" t="s">
        <v>38</v>
      </c>
      <c r="C81" s="28">
        <v>0.0213</v>
      </c>
      <c r="D81" s="7">
        <f>E63</f>
        <v>3241.7</v>
      </c>
      <c r="E81" s="12">
        <f t="shared" si="1"/>
        <v>69.04821</v>
      </c>
    </row>
    <row r="82" spans="1:5" ht="15">
      <c r="A82" s="30">
        <v>2.4</v>
      </c>
      <c r="B82" s="36" t="s">
        <v>13</v>
      </c>
      <c r="C82" s="28">
        <v>0.28</v>
      </c>
      <c r="D82" s="7">
        <f>E63</f>
        <v>3241.7</v>
      </c>
      <c r="E82" s="12">
        <f t="shared" si="1"/>
        <v>907.676</v>
      </c>
    </row>
    <row r="83" spans="1:5" ht="15">
      <c r="A83" s="30">
        <v>2.5</v>
      </c>
      <c r="B83" s="36" t="s">
        <v>39</v>
      </c>
      <c r="C83" s="28">
        <v>0.1254</v>
      </c>
      <c r="D83" s="11">
        <f>E63</f>
        <v>3241.7</v>
      </c>
      <c r="E83" s="12">
        <f t="shared" si="1"/>
        <v>406.50918</v>
      </c>
    </row>
    <row r="84" spans="1:5" ht="23.25">
      <c r="A84" s="30">
        <v>2.6</v>
      </c>
      <c r="B84" s="36" t="s">
        <v>14</v>
      </c>
      <c r="C84" s="28">
        <v>0.009</v>
      </c>
      <c r="D84" s="7">
        <f>E63</f>
        <v>3241.7</v>
      </c>
      <c r="E84" s="12">
        <f t="shared" si="1"/>
        <v>29.175299999999996</v>
      </c>
    </row>
    <row r="85" spans="1:5" ht="15">
      <c r="A85" s="30">
        <v>2.7</v>
      </c>
      <c r="B85" s="36" t="s">
        <v>15</v>
      </c>
      <c r="C85" s="28">
        <v>0.038</v>
      </c>
      <c r="D85" s="7">
        <v>3241.7</v>
      </c>
      <c r="E85" s="12">
        <f t="shared" si="1"/>
        <v>123.18459999999999</v>
      </c>
    </row>
    <row r="86" spans="1:5" ht="15">
      <c r="A86" s="37" t="s">
        <v>154</v>
      </c>
      <c r="B86" s="36" t="s">
        <v>16</v>
      </c>
      <c r="C86" s="28">
        <v>0.0144</v>
      </c>
      <c r="D86" s="7">
        <v>3241.7</v>
      </c>
      <c r="E86" s="12">
        <f t="shared" si="1"/>
        <v>46.680479999999996</v>
      </c>
    </row>
    <row r="87" spans="1:5" ht="15">
      <c r="A87" s="30">
        <v>2.9</v>
      </c>
      <c r="B87" s="36" t="s">
        <v>17</v>
      </c>
      <c r="C87" s="28">
        <v>0.0262</v>
      </c>
      <c r="D87" s="7">
        <v>3241.7</v>
      </c>
      <c r="E87" s="12">
        <f t="shared" si="1"/>
        <v>84.93254</v>
      </c>
    </row>
    <row r="88" spans="1:5" ht="15">
      <c r="A88" s="30">
        <v>2.1</v>
      </c>
      <c r="B88" s="36" t="s">
        <v>18</v>
      </c>
      <c r="C88" s="28">
        <v>0.049</v>
      </c>
      <c r="D88" s="7">
        <f>D85</f>
        <v>3241.7</v>
      </c>
      <c r="E88" s="12">
        <f t="shared" si="1"/>
        <v>158.8433</v>
      </c>
    </row>
    <row r="89" spans="1:5" ht="23.25">
      <c r="A89" s="30">
        <v>2.11</v>
      </c>
      <c r="B89" s="36" t="s">
        <v>138</v>
      </c>
      <c r="C89" s="28">
        <v>0.0198</v>
      </c>
      <c r="D89" s="7">
        <f>D88</f>
        <v>3241.7</v>
      </c>
      <c r="E89" s="12">
        <f t="shared" si="1"/>
        <v>64.18566</v>
      </c>
    </row>
    <row r="90" spans="1:5" ht="23.25">
      <c r="A90" s="31">
        <v>3</v>
      </c>
      <c r="B90" s="34" t="s">
        <v>19</v>
      </c>
      <c r="C90" s="27">
        <f>SUM(C91:C93)</f>
        <v>0</v>
      </c>
      <c r="D90" s="7">
        <f>D88</f>
        <v>3241.7</v>
      </c>
      <c r="E90" s="40">
        <f t="shared" si="1"/>
        <v>0</v>
      </c>
    </row>
    <row r="91" spans="1:5" ht="15">
      <c r="A91" s="30">
        <v>3.1</v>
      </c>
      <c r="B91" s="36" t="s">
        <v>20</v>
      </c>
      <c r="C91" s="28"/>
      <c r="D91" s="7">
        <f>D88</f>
        <v>3241.7</v>
      </c>
      <c r="E91" s="12"/>
    </row>
    <row r="92" spans="1:5" ht="15">
      <c r="A92" s="30">
        <v>3.2</v>
      </c>
      <c r="B92" s="36" t="s">
        <v>21</v>
      </c>
      <c r="C92" s="28"/>
      <c r="D92" s="7">
        <f>D89</f>
        <v>3241.7</v>
      </c>
      <c r="E92" s="12"/>
    </row>
    <row r="93" spans="1:5" ht="15">
      <c r="A93" s="30">
        <v>3.3</v>
      </c>
      <c r="B93" s="36" t="s">
        <v>22</v>
      </c>
      <c r="C93" s="28"/>
      <c r="D93" s="7">
        <f>D92</f>
        <v>3241.7</v>
      </c>
      <c r="E93" s="12"/>
    </row>
    <row r="94" spans="1:5" ht="23.25">
      <c r="A94" s="31">
        <v>4</v>
      </c>
      <c r="B94" s="34" t="s">
        <v>23</v>
      </c>
      <c r="C94" s="27">
        <f>SUM(C95:C101)</f>
        <v>3.1740999999999997</v>
      </c>
      <c r="D94" s="7">
        <f>D93</f>
        <v>3241.7</v>
      </c>
      <c r="E94" s="40">
        <f aca="true" t="shared" si="2" ref="E94:E109">C94*D94</f>
        <v>10289.479969999999</v>
      </c>
    </row>
    <row r="95" spans="1:5" ht="23.25">
      <c r="A95" s="30">
        <v>4.1</v>
      </c>
      <c r="B95" s="36" t="s">
        <v>41</v>
      </c>
      <c r="C95" s="28">
        <v>1.9848</v>
      </c>
      <c r="D95" s="7">
        <f>D93</f>
        <v>3241.7</v>
      </c>
      <c r="E95" s="12">
        <f t="shared" si="2"/>
        <v>6434.126159999999</v>
      </c>
    </row>
    <row r="96" spans="1:5" ht="15">
      <c r="A96" s="30">
        <v>4.2</v>
      </c>
      <c r="B96" s="36" t="s">
        <v>115</v>
      </c>
      <c r="C96" s="28">
        <v>0.4009</v>
      </c>
      <c r="D96" s="7">
        <f>D93</f>
        <v>3241.7</v>
      </c>
      <c r="E96" s="12">
        <f t="shared" si="2"/>
        <v>1299.5975299999998</v>
      </c>
    </row>
    <row r="97" spans="1:5" ht="15">
      <c r="A97" s="30">
        <v>4.3</v>
      </c>
      <c r="B97" s="36" t="s">
        <v>24</v>
      </c>
      <c r="C97" s="28">
        <v>0.3953</v>
      </c>
      <c r="D97" s="7">
        <f>D93</f>
        <v>3241.7</v>
      </c>
      <c r="E97" s="12">
        <f t="shared" si="2"/>
        <v>1281.44401</v>
      </c>
    </row>
    <row r="98" spans="1:5" ht="15">
      <c r="A98" s="30">
        <v>4.4</v>
      </c>
      <c r="B98" s="36" t="s">
        <v>139</v>
      </c>
      <c r="C98" s="28">
        <v>0.0383</v>
      </c>
      <c r="D98" s="7">
        <f>D95</f>
        <v>3241.7</v>
      </c>
      <c r="E98" s="12">
        <f t="shared" si="2"/>
        <v>124.15710999999999</v>
      </c>
    </row>
    <row r="99" spans="1:5" ht="15">
      <c r="A99" s="30">
        <v>4.5</v>
      </c>
      <c r="B99" s="36" t="s">
        <v>25</v>
      </c>
      <c r="C99" s="28">
        <v>0.0012</v>
      </c>
      <c r="D99" s="7">
        <f>D97</f>
        <v>3241.7</v>
      </c>
      <c r="E99" s="12">
        <f t="shared" si="2"/>
        <v>3.8900399999999995</v>
      </c>
    </row>
    <row r="100" spans="1:5" ht="15">
      <c r="A100" s="30">
        <v>4.6</v>
      </c>
      <c r="B100" s="36" t="s">
        <v>26</v>
      </c>
      <c r="C100" s="28">
        <v>0.0819</v>
      </c>
      <c r="D100" s="7">
        <f>D97</f>
        <v>3241.7</v>
      </c>
      <c r="E100" s="12">
        <f t="shared" si="2"/>
        <v>265.49523</v>
      </c>
    </row>
    <row r="101" spans="1:5" ht="15">
      <c r="A101" s="30">
        <v>4.7</v>
      </c>
      <c r="B101" s="36" t="s">
        <v>42</v>
      </c>
      <c r="C101" s="28">
        <v>0.2717</v>
      </c>
      <c r="D101" s="7">
        <f>D97</f>
        <v>3241.7</v>
      </c>
      <c r="E101" s="12">
        <f t="shared" si="2"/>
        <v>880.7698899999999</v>
      </c>
    </row>
    <row r="102" spans="1:5" ht="15">
      <c r="A102" s="31">
        <v>5</v>
      </c>
      <c r="B102" s="34" t="s">
        <v>27</v>
      </c>
      <c r="C102" s="27">
        <f>SUM(C103:C106)</f>
        <v>1.1439000000000001</v>
      </c>
      <c r="D102" s="7">
        <f>D97</f>
        <v>3241.7</v>
      </c>
      <c r="E102" s="40">
        <f t="shared" si="2"/>
        <v>3708.1806300000003</v>
      </c>
    </row>
    <row r="103" spans="1:5" ht="23.25">
      <c r="A103" s="30">
        <v>5.1</v>
      </c>
      <c r="B103" s="36" t="s">
        <v>43</v>
      </c>
      <c r="C103" s="28">
        <v>0.5794</v>
      </c>
      <c r="D103" s="7">
        <f>D98</f>
        <v>3241.7</v>
      </c>
      <c r="E103" s="12">
        <f t="shared" si="2"/>
        <v>1878.24098</v>
      </c>
    </row>
    <row r="104" spans="1:5" ht="15">
      <c r="A104" s="30">
        <v>5.2</v>
      </c>
      <c r="B104" s="36" t="s">
        <v>115</v>
      </c>
      <c r="C104" s="28">
        <v>0.117</v>
      </c>
      <c r="D104" s="7">
        <f>D98</f>
        <v>3241.7</v>
      </c>
      <c r="E104" s="12">
        <f t="shared" si="2"/>
        <v>379.2789</v>
      </c>
    </row>
    <row r="105" spans="1:5" ht="15">
      <c r="A105" s="30">
        <v>5.3</v>
      </c>
      <c r="B105" s="36" t="s">
        <v>28</v>
      </c>
      <c r="C105" s="28">
        <v>0.1618</v>
      </c>
      <c r="D105" s="7">
        <f>D98</f>
        <v>3241.7</v>
      </c>
      <c r="E105" s="12">
        <f t="shared" si="2"/>
        <v>524.50706</v>
      </c>
    </row>
    <row r="106" spans="1:5" ht="15">
      <c r="A106" s="30">
        <v>5.4</v>
      </c>
      <c r="B106" s="36" t="s">
        <v>29</v>
      </c>
      <c r="C106" s="28">
        <v>0.2857</v>
      </c>
      <c r="D106" s="7">
        <f>D99</f>
        <v>3241.7</v>
      </c>
      <c r="E106" s="12">
        <f t="shared" si="2"/>
        <v>926.15369</v>
      </c>
    </row>
    <row r="107" spans="1:5" ht="15">
      <c r="A107" s="31">
        <v>6</v>
      </c>
      <c r="B107" s="34" t="s">
        <v>44</v>
      </c>
      <c r="C107" s="27">
        <v>2.1347</v>
      </c>
      <c r="D107" s="7">
        <f>D97</f>
        <v>3241.7</v>
      </c>
      <c r="E107" s="40">
        <f t="shared" si="2"/>
        <v>6920.05699</v>
      </c>
    </row>
    <row r="108" spans="1:5" ht="15">
      <c r="A108" s="35">
        <v>6.1</v>
      </c>
      <c r="B108" s="34" t="s">
        <v>117</v>
      </c>
      <c r="C108" s="27">
        <f>C115*9.85%</f>
        <v>1.1100949999999998</v>
      </c>
      <c r="D108" s="7">
        <f>D97</f>
        <v>3241.7</v>
      </c>
      <c r="E108" s="40">
        <f t="shared" si="2"/>
        <v>3598.594961499999</v>
      </c>
    </row>
    <row r="109" spans="1:5" ht="15">
      <c r="A109" s="31">
        <v>7</v>
      </c>
      <c r="B109" s="34" t="s">
        <v>30</v>
      </c>
      <c r="C109" s="27">
        <v>0.009</v>
      </c>
      <c r="D109" s="7">
        <f>D97</f>
        <v>3241.7</v>
      </c>
      <c r="E109" s="40">
        <f t="shared" si="2"/>
        <v>29.175299999999996</v>
      </c>
    </row>
    <row r="110" spans="1:5" ht="15">
      <c r="A110" s="31">
        <v>8</v>
      </c>
      <c r="B110" s="34" t="s">
        <v>31</v>
      </c>
      <c r="C110" s="29">
        <f>C109+C107+C102+C94+C90+C78+C67</f>
        <v>11.0293694</v>
      </c>
      <c r="D110" s="7">
        <f>D98</f>
        <v>3241.7</v>
      </c>
      <c r="E110" s="40">
        <f>E67+E78+E90+E94+E102+E107+E109</f>
        <v>35753.906783980005</v>
      </c>
    </row>
    <row r="111" spans="1:5" ht="15">
      <c r="A111" s="38">
        <v>9</v>
      </c>
      <c r="B111" s="36" t="s">
        <v>32</v>
      </c>
      <c r="C111" s="28">
        <v>0.1152</v>
      </c>
      <c r="D111" s="7">
        <f>D99</f>
        <v>3241.7</v>
      </c>
      <c r="E111" s="12">
        <f>C111*D111</f>
        <v>373.44383999999997</v>
      </c>
    </row>
    <row r="112" spans="1:5" ht="15">
      <c r="A112" s="38">
        <v>10</v>
      </c>
      <c r="B112" s="36" t="s">
        <v>45</v>
      </c>
      <c r="C112" s="51">
        <v>0.1254</v>
      </c>
      <c r="D112" s="7">
        <f>D102</f>
        <v>3241.7</v>
      </c>
      <c r="E112" s="12">
        <f>C112*D112+0.1</f>
        <v>406.60918000000004</v>
      </c>
    </row>
    <row r="113" spans="1:5" ht="15">
      <c r="A113" s="31">
        <v>11</v>
      </c>
      <c r="B113" s="54" t="s">
        <v>33</v>
      </c>
      <c r="C113" s="27">
        <f>C110+C111+C112</f>
        <v>11.2699694</v>
      </c>
      <c r="D113" s="7">
        <f>D102</f>
        <v>3241.7</v>
      </c>
      <c r="E113" s="40">
        <f>E110+E111+E112</f>
        <v>36533.959803980004</v>
      </c>
    </row>
    <row r="114" spans="1:5" ht="15">
      <c r="A114" s="55"/>
      <c r="B114" s="56"/>
      <c r="C114" s="94"/>
      <c r="D114" s="70"/>
      <c r="E114" s="71"/>
    </row>
    <row r="115" spans="1:5" ht="15">
      <c r="A115" s="55"/>
      <c r="B115" s="55"/>
      <c r="C115" s="91">
        <v>11.27</v>
      </c>
      <c r="D115" s="70"/>
      <c r="E115" s="71"/>
    </row>
    <row r="118" spans="2:5" ht="15">
      <c r="B118" t="s">
        <v>160</v>
      </c>
      <c r="E118" t="s">
        <v>161</v>
      </c>
    </row>
  </sheetData>
  <sheetProtection/>
  <mergeCells count="13">
    <mergeCell ref="A7:B7"/>
    <mergeCell ref="A8:B8"/>
    <mergeCell ref="C9:E9"/>
    <mergeCell ref="C66:E66"/>
    <mergeCell ref="A62:E62"/>
    <mergeCell ref="A63:B63"/>
    <mergeCell ref="A64:B64"/>
    <mergeCell ref="A65:B65"/>
    <mergeCell ref="A1:E1"/>
    <mergeCell ref="A3:E3"/>
    <mergeCell ref="A5:E5"/>
    <mergeCell ref="A6:B6"/>
    <mergeCell ref="A60:E60"/>
  </mergeCells>
  <hyperlinks>
    <hyperlink ref="A3:E3" location="ГЛАВНАЯ!A1" display="Вернуться на главную страницу к списку домов"/>
  </hyperlink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120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12.421875" style="0" customWidth="1"/>
    <col min="2" max="2" width="43.28125" style="0" customWidth="1"/>
    <col min="3" max="3" width="18.28125" style="0" hidden="1" customWidth="1"/>
    <col min="4" max="4" width="21.7109375" style="0" hidden="1" customWidth="1"/>
    <col min="5" max="5" width="32.8515625" style="0" customWidth="1"/>
  </cols>
  <sheetData>
    <row r="1" spans="1:5" ht="39" customHeight="1" thickBot="1">
      <c r="A1" s="122" t="s">
        <v>140</v>
      </c>
      <c r="B1" s="123"/>
      <c r="C1" s="123"/>
      <c r="D1" s="123"/>
      <c r="E1" s="123"/>
    </row>
    <row r="3" spans="1:5" ht="15">
      <c r="A3" s="126" t="s">
        <v>86</v>
      </c>
      <c r="B3" s="126"/>
      <c r="C3" s="126"/>
      <c r="D3" s="126"/>
      <c r="E3" s="126"/>
    </row>
    <row r="5" spans="1:5" ht="15">
      <c r="A5" s="124" t="s">
        <v>114</v>
      </c>
      <c r="B5" s="124"/>
      <c r="C5" s="124"/>
      <c r="D5" s="124"/>
      <c r="E5" s="124"/>
    </row>
    <row r="6" ht="15">
      <c r="A6" t="s">
        <v>147</v>
      </c>
    </row>
    <row r="7" spans="1:5" ht="15">
      <c r="A7" s="119" t="s">
        <v>1</v>
      </c>
      <c r="B7" s="119"/>
      <c r="C7" s="7"/>
      <c r="D7" s="7"/>
      <c r="E7" s="8">
        <v>3202.6</v>
      </c>
    </row>
    <row r="8" spans="1:5" ht="15">
      <c r="A8" s="119" t="s">
        <v>2</v>
      </c>
      <c r="B8" s="119"/>
      <c r="C8" s="7"/>
      <c r="D8" s="7"/>
      <c r="E8" s="8">
        <v>11.27</v>
      </c>
    </row>
    <row r="9" spans="1:5" ht="15">
      <c r="A9" s="120"/>
      <c r="B9" s="120"/>
      <c r="C9" s="7"/>
      <c r="D9" s="7"/>
      <c r="E9" s="13">
        <f>E7*E8</f>
        <v>36093.301999999996</v>
      </c>
    </row>
    <row r="10" spans="1:5" ht="45" customHeight="1">
      <c r="A10" s="9" t="s">
        <v>35</v>
      </c>
      <c r="B10" s="10" t="s">
        <v>3</v>
      </c>
      <c r="C10" s="121" t="s">
        <v>34</v>
      </c>
      <c r="D10" s="121"/>
      <c r="E10" s="121"/>
    </row>
    <row r="11" spans="1:5" ht="23.25">
      <c r="A11" s="33">
        <v>1</v>
      </c>
      <c r="B11" s="34" t="s">
        <v>36</v>
      </c>
      <c r="C11" s="27">
        <f>SUM(C14:C21)</f>
        <v>2.3216834</v>
      </c>
      <c r="D11" s="7">
        <v>3202.6</v>
      </c>
      <c r="E11" s="40">
        <f>C11*D11</f>
        <v>7435.423256839999</v>
      </c>
    </row>
    <row r="12" spans="1:5" ht="15">
      <c r="A12" s="45"/>
      <c r="B12" s="46" t="s">
        <v>4</v>
      </c>
      <c r="C12" s="47"/>
      <c r="D12" s="7">
        <f>E7</f>
        <v>3202.6</v>
      </c>
      <c r="E12" s="12"/>
    </row>
    <row r="13" spans="1:5" ht="15">
      <c r="A13" s="3">
        <v>1.1</v>
      </c>
      <c r="B13" s="4" t="s">
        <v>37</v>
      </c>
      <c r="C13" s="5">
        <f>C14+C15</f>
        <v>1.6717</v>
      </c>
      <c r="D13" s="7">
        <f>E7</f>
        <v>3202.6</v>
      </c>
      <c r="E13" s="12">
        <f aca="true" t="shared" si="0" ref="E13:E56">C13*D13</f>
        <v>5353.786419999999</v>
      </c>
    </row>
    <row r="14" spans="1:5" ht="15">
      <c r="A14" s="2"/>
      <c r="B14" s="4" t="s">
        <v>5</v>
      </c>
      <c r="C14" s="6">
        <v>1.6717</v>
      </c>
      <c r="D14" s="7">
        <f>E7</f>
        <v>3202.6</v>
      </c>
      <c r="E14" s="12">
        <f t="shared" si="0"/>
        <v>5353.786419999999</v>
      </c>
    </row>
    <row r="15" spans="1:5" ht="15">
      <c r="A15" s="2"/>
      <c r="B15" s="4" t="s">
        <v>6</v>
      </c>
      <c r="C15" s="6"/>
      <c r="D15" s="7">
        <f>E7</f>
        <v>3202.6</v>
      </c>
      <c r="E15" s="12"/>
    </row>
    <row r="16" spans="1:5" ht="15">
      <c r="A16" s="2">
        <v>1.2</v>
      </c>
      <c r="B16" s="4" t="s">
        <v>115</v>
      </c>
      <c r="C16" s="6">
        <f>(C14+C15)*0.202</f>
        <v>0.3376834</v>
      </c>
      <c r="D16" s="7">
        <f>E7</f>
        <v>3202.6</v>
      </c>
      <c r="E16" s="12">
        <f t="shared" si="0"/>
        <v>1081.46485684</v>
      </c>
    </row>
    <row r="17" spans="1:5" ht="23.25">
      <c r="A17" s="2">
        <v>1.3</v>
      </c>
      <c r="B17" s="4" t="s">
        <v>134</v>
      </c>
      <c r="C17" s="6">
        <v>0.0143</v>
      </c>
      <c r="D17" s="7">
        <f>E7</f>
        <v>3202.6</v>
      </c>
      <c r="E17" s="12">
        <f t="shared" si="0"/>
        <v>45.79718</v>
      </c>
    </row>
    <row r="18" spans="1:5" ht="15">
      <c r="A18" s="2">
        <v>1.4</v>
      </c>
      <c r="B18" s="36" t="s">
        <v>7</v>
      </c>
      <c r="C18" s="28"/>
      <c r="D18" s="7">
        <f>E7</f>
        <v>3202.6</v>
      </c>
      <c r="E18" s="12"/>
    </row>
    <row r="19" spans="1:5" ht="15">
      <c r="A19" s="2">
        <v>1.5</v>
      </c>
      <c r="B19" s="36" t="s">
        <v>8</v>
      </c>
      <c r="C19" s="28">
        <v>0.0816</v>
      </c>
      <c r="D19" s="7">
        <f>E7</f>
        <v>3202.6</v>
      </c>
      <c r="E19" s="12">
        <f t="shared" si="0"/>
        <v>261.33216</v>
      </c>
    </row>
    <row r="20" spans="1:5" ht="15">
      <c r="A20" s="2">
        <v>1.6</v>
      </c>
      <c r="B20" s="36" t="s">
        <v>135</v>
      </c>
      <c r="C20" s="28">
        <v>0.1164</v>
      </c>
      <c r="D20" s="7">
        <f>E7</f>
        <v>3202.6</v>
      </c>
      <c r="E20" s="12">
        <f t="shared" si="0"/>
        <v>372.78264</v>
      </c>
    </row>
    <row r="21" spans="1:5" ht="15">
      <c r="A21" s="2">
        <v>1.7</v>
      </c>
      <c r="B21" s="36" t="s">
        <v>136</v>
      </c>
      <c r="C21" s="48">
        <v>0.1</v>
      </c>
      <c r="D21" s="7">
        <f>E7</f>
        <v>3202.6</v>
      </c>
      <c r="E21" s="12">
        <f t="shared" si="0"/>
        <v>320.26</v>
      </c>
    </row>
    <row r="22" spans="1:5" ht="15">
      <c r="A22" s="31">
        <v>2</v>
      </c>
      <c r="B22" s="34" t="s">
        <v>9</v>
      </c>
      <c r="C22" s="27">
        <f>SUM(C23:C34)</f>
        <v>2.0415</v>
      </c>
      <c r="D22" s="7">
        <f>E7</f>
        <v>3202.6</v>
      </c>
      <c r="E22" s="40">
        <f t="shared" si="0"/>
        <v>6538.1079</v>
      </c>
    </row>
    <row r="23" spans="1:5" ht="15">
      <c r="A23" s="30">
        <v>2.1</v>
      </c>
      <c r="B23" s="36" t="s">
        <v>10</v>
      </c>
      <c r="C23" s="28">
        <v>0.6191</v>
      </c>
      <c r="D23" s="7">
        <f>E7</f>
        <v>3202.6</v>
      </c>
      <c r="E23" s="12">
        <f t="shared" si="0"/>
        <v>1982.72966</v>
      </c>
    </row>
    <row r="24" spans="1:5" ht="15">
      <c r="A24" s="30">
        <v>2.2</v>
      </c>
      <c r="B24" s="36" t="s">
        <v>11</v>
      </c>
      <c r="C24" s="28">
        <v>0.2333</v>
      </c>
      <c r="D24" s="7">
        <f>E7</f>
        <v>3202.6</v>
      </c>
      <c r="E24" s="12">
        <f t="shared" si="0"/>
        <v>747.16658</v>
      </c>
    </row>
    <row r="25" spans="1:5" ht="23.25">
      <c r="A25" s="30">
        <v>2.3</v>
      </c>
      <c r="B25" s="36" t="s">
        <v>12</v>
      </c>
      <c r="C25" s="28">
        <v>0.6167</v>
      </c>
      <c r="D25" s="7">
        <f>E7</f>
        <v>3202.6</v>
      </c>
      <c r="E25" s="12">
        <f t="shared" si="0"/>
        <v>1975.04342</v>
      </c>
    </row>
    <row r="26" spans="1:5" ht="23.25">
      <c r="A26" s="30">
        <v>2.4</v>
      </c>
      <c r="B26" s="36" t="s">
        <v>38</v>
      </c>
      <c r="C26" s="28">
        <v>0.0334</v>
      </c>
      <c r="D26" s="7">
        <f>E7</f>
        <v>3202.6</v>
      </c>
      <c r="E26" s="12">
        <f t="shared" si="0"/>
        <v>106.96683999999999</v>
      </c>
    </row>
    <row r="27" spans="1:5" ht="15">
      <c r="A27" s="30">
        <v>2.5</v>
      </c>
      <c r="B27" s="36" t="s">
        <v>13</v>
      </c>
      <c r="C27" s="28">
        <v>0.2607</v>
      </c>
      <c r="D27" s="7">
        <f>E7</f>
        <v>3202.6</v>
      </c>
      <c r="E27" s="12">
        <f t="shared" si="0"/>
        <v>834.9178199999999</v>
      </c>
    </row>
    <row r="28" spans="1:5" ht="15">
      <c r="A28" s="30">
        <v>2.6</v>
      </c>
      <c r="B28" s="36" t="s">
        <v>39</v>
      </c>
      <c r="C28" s="28">
        <v>0.0834</v>
      </c>
      <c r="D28" s="11">
        <f>E7</f>
        <v>3202.6</v>
      </c>
      <c r="E28" s="12">
        <f t="shared" si="0"/>
        <v>267.09684</v>
      </c>
    </row>
    <row r="29" spans="1:5" ht="23.25">
      <c r="A29" s="30">
        <v>2.7</v>
      </c>
      <c r="B29" s="36" t="s">
        <v>14</v>
      </c>
      <c r="C29" s="28">
        <v>0.0092</v>
      </c>
      <c r="D29" s="7">
        <f>E7</f>
        <v>3202.6</v>
      </c>
      <c r="E29" s="12">
        <f t="shared" si="0"/>
        <v>29.463919999999998</v>
      </c>
    </row>
    <row r="30" spans="1:5" ht="15">
      <c r="A30" s="30">
        <v>2.8</v>
      </c>
      <c r="B30" s="36" t="s">
        <v>15</v>
      </c>
      <c r="C30" s="28">
        <v>0.0483</v>
      </c>
      <c r="D30" s="7">
        <v>3202.6</v>
      </c>
      <c r="E30" s="12">
        <f t="shared" si="0"/>
        <v>154.68558000000002</v>
      </c>
    </row>
    <row r="31" spans="1:5" ht="15">
      <c r="A31" s="37" t="s">
        <v>150</v>
      </c>
      <c r="B31" s="36" t="s">
        <v>16</v>
      </c>
      <c r="C31" s="28">
        <v>0.0144</v>
      </c>
      <c r="D31" s="7">
        <v>3202.6</v>
      </c>
      <c r="E31" s="12">
        <f t="shared" si="0"/>
        <v>46.117439999999995</v>
      </c>
    </row>
    <row r="32" spans="1:5" ht="15">
      <c r="A32" s="89">
        <v>2.1</v>
      </c>
      <c r="B32" s="36" t="s">
        <v>17</v>
      </c>
      <c r="C32" s="28">
        <v>0.0542</v>
      </c>
      <c r="D32" s="7">
        <v>3202.6</v>
      </c>
      <c r="E32" s="12">
        <f t="shared" si="0"/>
        <v>173.58092</v>
      </c>
    </row>
    <row r="33" spans="1:5" ht="15">
      <c r="A33" s="30">
        <v>2.11</v>
      </c>
      <c r="B33" s="36" t="s">
        <v>18</v>
      </c>
      <c r="C33" s="28">
        <v>0.049</v>
      </c>
      <c r="D33" s="7">
        <f>D30</f>
        <v>3202.6</v>
      </c>
      <c r="E33" s="12">
        <f t="shared" si="0"/>
        <v>156.9274</v>
      </c>
    </row>
    <row r="34" spans="1:5" ht="23.25">
      <c r="A34" s="30">
        <v>2.12</v>
      </c>
      <c r="B34" s="36" t="s">
        <v>138</v>
      </c>
      <c r="C34" s="28">
        <v>0.0198</v>
      </c>
      <c r="D34" s="7">
        <f>D33</f>
        <v>3202.6</v>
      </c>
      <c r="E34" s="12">
        <f t="shared" si="0"/>
        <v>63.411480000000005</v>
      </c>
    </row>
    <row r="35" spans="1:5" ht="23.25">
      <c r="A35" s="31">
        <v>3</v>
      </c>
      <c r="B35" s="34" t="s">
        <v>19</v>
      </c>
      <c r="C35" s="27">
        <f>SUM(C36:C38)</f>
        <v>0</v>
      </c>
      <c r="D35" s="7">
        <f>D33</f>
        <v>3202.6</v>
      </c>
      <c r="E35" s="40">
        <f t="shared" si="0"/>
        <v>0</v>
      </c>
    </row>
    <row r="36" spans="1:5" ht="15">
      <c r="A36" s="30">
        <v>3.1</v>
      </c>
      <c r="B36" s="36" t="s">
        <v>20</v>
      </c>
      <c r="C36" s="28"/>
      <c r="D36" s="7">
        <f>D33</f>
        <v>3202.6</v>
      </c>
      <c r="E36" s="12"/>
    </row>
    <row r="37" spans="1:5" ht="15">
      <c r="A37" s="30">
        <v>3.2</v>
      </c>
      <c r="B37" s="36" t="s">
        <v>21</v>
      </c>
      <c r="C37" s="28"/>
      <c r="D37" s="7">
        <f>D34</f>
        <v>3202.6</v>
      </c>
      <c r="E37" s="12"/>
    </row>
    <row r="38" spans="1:5" ht="15">
      <c r="A38" s="30">
        <v>3.3</v>
      </c>
      <c r="B38" s="36" t="s">
        <v>22</v>
      </c>
      <c r="C38" s="28"/>
      <c r="D38" s="7">
        <f>D37</f>
        <v>3202.6</v>
      </c>
      <c r="E38" s="12"/>
    </row>
    <row r="39" spans="1:5" ht="23.25">
      <c r="A39" s="31">
        <v>4</v>
      </c>
      <c r="B39" s="34" t="s">
        <v>23</v>
      </c>
      <c r="C39" s="27">
        <f>SUM(C40:C46)</f>
        <v>2.9610388000000003</v>
      </c>
      <c r="D39" s="7">
        <f>D38</f>
        <v>3202.6</v>
      </c>
      <c r="E39" s="40">
        <f t="shared" si="0"/>
        <v>9483.02286088</v>
      </c>
    </row>
    <row r="40" spans="1:5" ht="23.25">
      <c r="A40" s="30">
        <v>4.1</v>
      </c>
      <c r="B40" s="36" t="s">
        <v>41</v>
      </c>
      <c r="C40" s="28">
        <v>1.8294</v>
      </c>
      <c r="D40" s="7">
        <f>D38</f>
        <v>3202.6</v>
      </c>
      <c r="E40" s="12">
        <f t="shared" si="0"/>
        <v>5858.836439999999</v>
      </c>
    </row>
    <row r="41" spans="1:5" ht="15">
      <c r="A41" s="30">
        <v>4.2</v>
      </c>
      <c r="B41" s="36" t="s">
        <v>115</v>
      </c>
      <c r="C41" s="28">
        <f>C40*0.202</f>
        <v>0.3695388</v>
      </c>
      <c r="D41" s="7">
        <f>D38</f>
        <v>3202.6</v>
      </c>
      <c r="E41" s="12">
        <f t="shared" si="0"/>
        <v>1183.48496088</v>
      </c>
    </row>
    <row r="42" spans="1:5" ht="15">
      <c r="A42" s="30">
        <v>4.3</v>
      </c>
      <c r="B42" s="36" t="s">
        <v>24</v>
      </c>
      <c r="C42" s="28">
        <v>0.3973</v>
      </c>
      <c r="D42" s="7">
        <f>D38</f>
        <v>3202.6</v>
      </c>
      <c r="E42" s="12">
        <f t="shared" si="0"/>
        <v>1272.3929799999999</v>
      </c>
    </row>
    <row r="43" spans="1:5" ht="15">
      <c r="A43" s="30">
        <v>4.4</v>
      </c>
      <c r="B43" s="36" t="s">
        <v>139</v>
      </c>
      <c r="C43" s="28">
        <v>0.0157</v>
      </c>
      <c r="D43" s="7">
        <f>D40</f>
        <v>3202.6</v>
      </c>
      <c r="E43" s="12">
        <f t="shared" si="0"/>
        <v>50.28081999999999</v>
      </c>
    </row>
    <row r="44" spans="1:5" ht="15">
      <c r="A44" s="30">
        <v>4.5</v>
      </c>
      <c r="B44" s="36" t="s">
        <v>25</v>
      </c>
      <c r="C44" s="28">
        <v>0.0036000000000000003</v>
      </c>
      <c r="D44" s="7">
        <f>D42</f>
        <v>3202.6</v>
      </c>
      <c r="E44" s="12">
        <f t="shared" si="0"/>
        <v>11.52936</v>
      </c>
    </row>
    <row r="45" spans="1:5" ht="15">
      <c r="A45" s="30">
        <v>4.6</v>
      </c>
      <c r="B45" s="36" t="s">
        <v>26</v>
      </c>
      <c r="C45" s="28">
        <v>0.083</v>
      </c>
      <c r="D45" s="7">
        <f>D42</f>
        <v>3202.6</v>
      </c>
      <c r="E45" s="12">
        <f t="shared" si="0"/>
        <v>265.8158</v>
      </c>
    </row>
    <row r="46" spans="1:5" ht="15">
      <c r="A46" s="30">
        <v>4.7</v>
      </c>
      <c r="B46" s="36" t="s">
        <v>42</v>
      </c>
      <c r="C46" s="28">
        <v>0.2625</v>
      </c>
      <c r="D46" s="7">
        <f>D42</f>
        <v>3202.6</v>
      </c>
      <c r="E46" s="12">
        <f t="shared" si="0"/>
        <v>840.6825</v>
      </c>
    </row>
    <row r="47" spans="1:5" ht="15">
      <c r="A47" s="31">
        <v>5</v>
      </c>
      <c r="B47" s="34" t="s">
        <v>27</v>
      </c>
      <c r="C47" s="27">
        <f>SUM(C48:C51)</f>
        <v>1.1244524</v>
      </c>
      <c r="D47" s="7">
        <f>D42</f>
        <v>3202.6</v>
      </c>
      <c r="E47" s="40">
        <f t="shared" si="0"/>
        <v>3601.17125624</v>
      </c>
    </row>
    <row r="48" spans="1:5" ht="23.25">
      <c r="A48" s="30">
        <v>5.1</v>
      </c>
      <c r="B48" s="36" t="s">
        <v>43</v>
      </c>
      <c r="C48" s="28">
        <v>0.5562</v>
      </c>
      <c r="D48" s="7">
        <f>D43</f>
        <v>3202.6</v>
      </c>
      <c r="E48" s="12">
        <f t="shared" si="0"/>
        <v>1781.28612</v>
      </c>
    </row>
    <row r="49" spans="1:5" ht="15">
      <c r="A49" s="30">
        <v>5.2</v>
      </c>
      <c r="B49" s="36" t="s">
        <v>115</v>
      </c>
      <c r="C49" s="28">
        <f>C48*0.202</f>
        <v>0.11235240000000002</v>
      </c>
      <c r="D49" s="7">
        <f>D43</f>
        <v>3202.6</v>
      </c>
      <c r="E49" s="12">
        <f t="shared" si="0"/>
        <v>359.8197962400001</v>
      </c>
    </row>
    <row r="50" spans="1:5" ht="15">
      <c r="A50" s="30">
        <v>5.3</v>
      </c>
      <c r="B50" s="36" t="s">
        <v>28</v>
      </c>
      <c r="C50" s="28">
        <v>0.1815</v>
      </c>
      <c r="D50" s="7">
        <f>D43</f>
        <v>3202.6</v>
      </c>
      <c r="E50" s="12">
        <f t="shared" si="0"/>
        <v>581.2719</v>
      </c>
    </row>
    <row r="51" spans="1:5" ht="15">
      <c r="A51" s="30">
        <v>5.4</v>
      </c>
      <c r="B51" s="36" t="s">
        <v>29</v>
      </c>
      <c r="C51" s="28">
        <v>0.2744</v>
      </c>
      <c r="D51" s="7">
        <f>D44</f>
        <v>3202.6</v>
      </c>
      <c r="E51" s="12">
        <f t="shared" si="0"/>
        <v>878.7934399999999</v>
      </c>
    </row>
    <row r="52" spans="1:5" ht="15">
      <c r="A52" s="31">
        <v>6</v>
      </c>
      <c r="B52" s="34" t="s">
        <v>44</v>
      </c>
      <c r="C52" s="27">
        <f>C60*18.5%</f>
        <v>2.08495</v>
      </c>
      <c r="D52" s="7">
        <f>D42</f>
        <v>3202.6</v>
      </c>
      <c r="E52" s="40">
        <f t="shared" si="0"/>
        <v>6677.26087</v>
      </c>
    </row>
    <row r="53" spans="1:5" ht="15">
      <c r="A53" s="35">
        <v>6.1</v>
      </c>
      <c r="B53" s="34" t="s">
        <v>117</v>
      </c>
      <c r="C53" s="27">
        <f>C60*9.85%</f>
        <v>1.1100949999999998</v>
      </c>
      <c r="D53" s="7">
        <f>D42</f>
        <v>3202.6</v>
      </c>
      <c r="E53" s="40">
        <f t="shared" si="0"/>
        <v>3555.1902469999995</v>
      </c>
    </row>
    <row r="54" spans="1:5" ht="15">
      <c r="A54" s="31">
        <v>7</v>
      </c>
      <c r="B54" s="34" t="s">
        <v>30</v>
      </c>
      <c r="C54" s="27">
        <v>0.009</v>
      </c>
      <c r="D54" s="7">
        <f>D42</f>
        <v>3202.6</v>
      </c>
      <c r="E54" s="40">
        <f t="shared" si="0"/>
        <v>28.823399999999996</v>
      </c>
    </row>
    <row r="55" spans="1:5" ht="15">
      <c r="A55" s="31">
        <v>8</v>
      </c>
      <c r="B55" s="34" t="s">
        <v>31</v>
      </c>
      <c r="C55" s="29">
        <f>C54+C52+C47+C39+C35+C22+C11</f>
        <v>10.5426246</v>
      </c>
      <c r="D55" s="7">
        <f>D43</f>
        <v>3202.6</v>
      </c>
      <c r="E55" s="40">
        <f>E11+E22+E35+E39+E47+E52+E54</f>
        <v>33763.80954396</v>
      </c>
    </row>
    <row r="56" spans="1:5" ht="15">
      <c r="A56" s="38">
        <v>9</v>
      </c>
      <c r="B56" s="36" t="s">
        <v>32</v>
      </c>
      <c r="C56" s="28">
        <v>0.6326</v>
      </c>
      <c r="D56" s="7">
        <f>D44</f>
        <v>3202.6</v>
      </c>
      <c r="E56" s="12">
        <f t="shared" si="0"/>
        <v>2025.96476</v>
      </c>
    </row>
    <row r="57" spans="1:5" ht="15">
      <c r="A57" s="38">
        <v>10</v>
      </c>
      <c r="B57" s="36" t="s">
        <v>45</v>
      </c>
      <c r="C57" s="28">
        <v>0.0948</v>
      </c>
      <c r="D57" s="7">
        <f>D47</f>
        <v>3202.6</v>
      </c>
      <c r="E57" s="12">
        <f>C57*D57-0.08</f>
        <v>303.52648</v>
      </c>
    </row>
    <row r="58" spans="1:5" ht="15">
      <c r="A58" s="31">
        <v>11</v>
      </c>
      <c r="B58" s="54" t="s">
        <v>33</v>
      </c>
      <c r="C58" s="27">
        <f>C55+C56+C57</f>
        <v>11.2700246</v>
      </c>
      <c r="D58" s="7">
        <f>D47</f>
        <v>3202.6</v>
      </c>
      <c r="E58" s="40">
        <f>E55+E56+E57</f>
        <v>36093.30078396</v>
      </c>
    </row>
    <row r="59" ht="15">
      <c r="C59" s="58"/>
    </row>
    <row r="60" ht="15">
      <c r="C60" s="59">
        <v>11.27</v>
      </c>
    </row>
    <row r="61" spans="1:5" ht="32.25" customHeight="1" thickBot="1">
      <c r="A61" s="122" t="s">
        <v>140</v>
      </c>
      <c r="B61" s="123"/>
      <c r="C61" s="123"/>
      <c r="D61" s="123"/>
      <c r="E61" s="123"/>
    </row>
    <row r="63" spans="1:5" ht="15">
      <c r="A63" s="124" t="s">
        <v>114</v>
      </c>
      <c r="B63" s="124"/>
      <c r="C63" s="124"/>
      <c r="D63" s="124"/>
      <c r="E63" s="124"/>
    </row>
    <row r="64" ht="15">
      <c r="A64" t="s">
        <v>148</v>
      </c>
    </row>
    <row r="65" spans="1:5" ht="15">
      <c r="A65" s="119" t="s">
        <v>1</v>
      </c>
      <c r="B65" s="119"/>
      <c r="C65" s="7"/>
      <c r="D65" s="7"/>
      <c r="E65" s="8">
        <v>3202.6</v>
      </c>
    </row>
    <row r="66" spans="1:5" ht="15">
      <c r="A66" s="119" t="s">
        <v>2</v>
      </c>
      <c r="B66" s="119"/>
      <c r="C66" s="7"/>
      <c r="D66" s="7"/>
      <c r="E66" s="8">
        <v>11.27</v>
      </c>
    </row>
    <row r="67" spans="1:5" ht="15">
      <c r="A67" s="120"/>
      <c r="B67" s="120"/>
      <c r="C67" s="7"/>
      <c r="D67" s="7"/>
      <c r="E67" s="13">
        <f>E65*E66</f>
        <v>36093.301999999996</v>
      </c>
    </row>
    <row r="68" spans="1:5" ht="38.25" customHeight="1">
      <c r="A68" s="9" t="s">
        <v>35</v>
      </c>
      <c r="B68" s="10" t="s">
        <v>3</v>
      </c>
      <c r="C68" s="121" t="s">
        <v>34</v>
      </c>
      <c r="D68" s="121"/>
      <c r="E68" s="121"/>
    </row>
    <row r="69" spans="1:5" ht="23.25">
      <c r="A69" s="33">
        <v>1</v>
      </c>
      <c r="B69" s="34" t="s">
        <v>36</v>
      </c>
      <c r="C69" s="27">
        <f>SUM(C72:C79)</f>
        <v>2.8056694</v>
      </c>
      <c r="D69" s="7">
        <v>3202.6</v>
      </c>
      <c r="E69" s="40">
        <f>C69*D69</f>
        <v>8985.43682044</v>
      </c>
    </row>
    <row r="70" spans="1:5" ht="15">
      <c r="A70" s="45"/>
      <c r="B70" s="46" t="s">
        <v>4</v>
      </c>
      <c r="C70" s="47"/>
      <c r="D70" s="7">
        <f>E65</f>
        <v>3202.6</v>
      </c>
      <c r="E70" s="12"/>
    </row>
    <row r="71" spans="1:5" ht="15">
      <c r="A71" s="3">
        <v>1.1</v>
      </c>
      <c r="B71" s="4" t="s">
        <v>37</v>
      </c>
      <c r="C71" s="5">
        <f>C72+C73</f>
        <v>2.0647</v>
      </c>
      <c r="D71" s="7">
        <f>E65</f>
        <v>3202.6</v>
      </c>
      <c r="E71" s="12">
        <f>C71*D71</f>
        <v>6612.40822</v>
      </c>
    </row>
    <row r="72" spans="1:5" ht="15">
      <c r="A72" s="2"/>
      <c r="B72" s="4" t="s">
        <v>5</v>
      </c>
      <c r="C72" s="6">
        <v>2.0647</v>
      </c>
      <c r="D72" s="7">
        <f>E65</f>
        <v>3202.6</v>
      </c>
      <c r="E72" s="12">
        <f>C72*D72</f>
        <v>6612.40822</v>
      </c>
    </row>
    <row r="73" spans="1:5" ht="15">
      <c r="A73" s="2"/>
      <c r="B73" s="4" t="s">
        <v>6</v>
      </c>
      <c r="C73" s="6"/>
      <c r="D73" s="7">
        <f>E65</f>
        <v>3202.6</v>
      </c>
      <c r="E73" s="12"/>
    </row>
    <row r="74" spans="1:5" ht="15">
      <c r="A74" s="2">
        <v>1.2</v>
      </c>
      <c r="B74" s="4" t="s">
        <v>115</v>
      </c>
      <c r="C74" s="6">
        <f>(C72+C73)*0.202</f>
        <v>0.4170694000000001</v>
      </c>
      <c r="D74" s="7">
        <f>E65</f>
        <v>3202.6</v>
      </c>
      <c r="E74" s="12">
        <f>C74*D74</f>
        <v>1335.7064604400002</v>
      </c>
    </row>
    <row r="75" spans="1:5" ht="23.25">
      <c r="A75" s="2">
        <v>1.3</v>
      </c>
      <c r="B75" s="4" t="s">
        <v>134</v>
      </c>
      <c r="C75" s="6">
        <v>0.0302</v>
      </c>
      <c r="D75" s="7">
        <f>E65</f>
        <v>3202.6</v>
      </c>
      <c r="E75" s="12">
        <f>C75*D75</f>
        <v>96.71852</v>
      </c>
    </row>
    <row r="76" spans="1:5" ht="15">
      <c r="A76" s="2">
        <v>1.4</v>
      </c>
      <c r="B76" s="36" t="s">
        <v>7</v>
      </c>
      <c r="C76" s="28"/>
      <c r="D76" s="7">
        <f>E65</f>
        <v>3202.6</v>
      </c>
      <c r="E76" s="12"/>
    </row>
    <row r="77" spans="1:5" ht="15">
      <c r="A77" s="2">
        <v>1.5</v>
      </c>
      <c r="B77" s="36" t="s">
        <v>8</v>
      </c>
      <c r="C77" s="28">
        <v>0.0821</v>
      </c>
      <c r="D77" s="7">
        <f>E65</f>
        <v>3202.6</v>
      </c>
      <c r="E77" s="12">
        <f aca="true" t="shared" si="1" ref="E77:E92">C77*D77</f>
        <v>262.93346</v>
      </c>
    </row>
    <row r="78" spans="1:5" ht="15">
      <c r="A78" s="2">
        <v>1.6</v>
      </c>
      <c r="B78" s="36" t="s">
        <v>135</v>
      </c>
      <c r="C78" s="28">
        <v>0.1846</v>
      </c>
      <c r="D78" s="7">
        <f>E65</f>
        <v>3202.6</v>
      </c>
      <c r="E78" s="12">
        <f t="shared" si="1"/>
        <v>591.1999599999999</v>
      </c>
    </row>
    <row r="79" spans="1:5" ht="15">
      <c r="A79" s="2">
        <v>1.7</v>
      </c>
      <c r="B79" s="36" t="s">
        <v>136</v>
      </c>
      <c r="C79" s="48">
        <v>0.027</v>
      </c>
      <c r="D79" s="7">
        <f>E65</f>
        <v>3202.6</v>
      </c>
      <c r="E79" s="12">
        <f t="shared" si="1"/>
        <v>86.47019999999999</v>
      </c>
    </row>
    <row r="80" spans="1:5" ht="15">
      <c r="A80" s="31">
        <v>2</v>
      </c>
      <c r="B80" s="34" t="s">
        <v>9</v>
      </c>
      <c r="C80" s="27">
        <f>SUM(C81:C91)</f>
        <v>1.762</v>
      </c>
      <c r="D80" s="7">
        <f>E65</f>
        <v>3202.6</v>
      </c>
      <c r="E80" s="40">
        <f t="shared" si="1"/>
        <v>5642.9812</v>
      </c>
    </row>
    <row r="81" spans="1:5" ht="15">
      <c r="A81" s="30">
        <v>2.1</v>
      </c>
      <c r="B81" s="36" t="s">
        <v>10</v>
      </c>
      <c r="C81" s="28">
        <v>0.7985</v>
      </c>
      <c r="D81" s="7">
        <f>E65</f>
        <v>3202.6</v>
      </c>
      <c r="E81" s="12">
        <f t="shared" si="1"/>
        <v>2557.2761</v>
      </c>
    </row>
    <row r="82" spans="1:5" ht="15">
      <c r="A82" s="30">
        <v>2.2</v>
      </c>
      <c r="B82" s="36" t="s">
        <v>11</v>
      </c>
      <c r="C82" s="28">
        <v>0.3804</v>
      </c>
      <c r="D82" s="7">
        <f>E65</f>
        <v>3202.6</v>
      </c>
      <c r="E82" s="12">
        <f t="shared" si="1"/>
        <v>1218.26904</v>
      </c>
    </row>
    <row r="83" spans="1:5" ht="23.25">
      <c r="A83" s="30">
        <v>2.3</v>
      </c>
      <c r="B83" s="36" t="s">
        <v>38</v>
      </c>
      <c r="C83" s="28">
        <v>0.0213</v>
      </c>
      <c r="D83" s="7">
        <f>E65</f>
        <v>3202.6</v>
      </c>
      <c r="E83" s="12">
        <f t="shared" si="1"/>
        <v>68.21538</v>
      </c>
    </row>
    <row r="84" spans="1:5" ht="15">
      <c r="A84" s="30">
        <v>2.4</v>
      </c>
      <c r="B84" s="36" t="s">
        <v>13</v>
      </c>
      <c r="C84" s="28">
        <v>0.28</v>
      </c>
      <c r="D84" s="7">
        <f>E65</f>
        <v>3202.6</v>
      </c>
      <c r="E84" s="12">
        <f t="shared" si="1"/>
        <v>896.7280000000001</v>
      </c>
    </row>
    <row r="85" spans="1:5" ht="15">
      <c r="A85" s="30">
        <v>2.5</v>
      </c>
      <c r="B85" s="36" t="s">
        <v>39</v>
      </c>
      <c r="C85" s="28">
        <v>0.1254</v>
      </c>
      <c r="D85" s="11">
        <f>E65</f>
        <v>3202.6</v>
      </c>
      <c r="E85" s="12">
        <f t="shared" si="1"/>
        <v>401.60604</v>
      </c>
    </row>
    <row r="86" spans="1:5" ht="23.25">
      <c r="A86" s="30">
        <v>2.6</v>
      </c>
      <c r="B86" s="36" t="s">
        <v>14</v>
      </c>
      <c r="C86" s="28">
        <v>0.009</v>
      </c>
      <c r="D86" s="7">
        <f>E65</f>
        <v>3202.6</v>
      </c>
      <c r="E86" s="12">
        <f t="shared" si="1"/>
        <v>28.823399999999996</v>
      </c>
    </row>
    <row r="87" spans="1:5" ht="15">
      <c r="A87" s="30">
        <v>2.7</v>
      </c>
      <c r="B87" s="36" t="s">
        <v>15</v>
      </c>
      <c r="C87" s="28">
        <v>0.038</v>
      </c>
      <c r="D87" s="7">
        <v>3202.6</v>
      </c>
      <c r="E87" s="12">
        <f t="shared" si="1"/>
        <v>121.69879999999999</v>
      </c>
    </row>
    <row r="88" spans="1:5" ht="15">
      <c r="A88" s="37" t="s">
        <v>154</v>
      </c>
      <c r="B88" s="36" t="s">
        <v>16</v>
      </c>
      <c r="C88" s="28">
        <v>0.0144</v>
      </c>
      <c r="D88" s="7">
        <v>3202.6</v>
      </c>
      <c r="E88" s="12">
        <f t="shared" si="1"/>
        <v>46.117439999999995</v>
      </c>
    </row>
    <row r="89" spans="1:5" ht="15">
      <c r="A89" s="30">
        <v>2.9</v>
      </c>
      <c r="B89" s="36" t="s">
        <v>17</v>
      </c>
      <c r="C89" s="28">
        <v>0.0262</v>
      </c>
      <c r="D89" s="7">
        <v>3202.6</v>
      </c>
      <c r="E89" s="12">
        <f t="shared" si="1"/>
        <v>83.90812</v>
      </c>
    </row>
    <row r="90" spans="1:5" ht="15">
      <c r="A90" s="89">
        <v>2.1</v>
      </c>
      <c r="B90" s="36" t="s">
        <v>18</v>
      </c>
      <c r="C90" s="28">
        <v>0.049</v>
      </c>
      <c r="D90" s="7">
        <f>D87</f>
        <v>3202.6</v>
      </c>
      <c r="E90" s="12">
        <f t="shared" si="1"/>
        <v>156.9274</v>
      </c>
    </row>
    <row r="91" spans="1:5" ht="23.25">
      <c r="A91" s="30">
        <v>2.11</v>
      </c>
      <c r="B91" s="36" t="s">
        <v>138</v>
      </c>
      <c r="C91" s="28">
        <v>0.0198</v>
      </c>
      <c r="D91" s="7">
        <f>D90</f>
        <v>3202.6</v>
      </c>
      <c r="E91" s="12">
        <f t="shared" si="1"/>
        <v>63.411480000000005</v>
      </c>
    </row>
    <row r="92" spans="1:5" ht="23.25">
      <c r="A92" s="31">
        <v>3</v>
      </c>
      <c r="B92" s="34" t="s">
        <v>19</v>
      </c>
      <c r="C92" s="27">
        <f>SUM(C93:C95)</f>
        <v>0</v>
      </c>
      <c r="D92" s="7">
        <f>D90</f>
        <v>3202.6</v>
      </c>
      <c r="E92" s="40">
        <f t="shared" si="1"/>
        <v>0</v>
      </c>
    </row>
    <row r="93" spans="1:5" ht="15">
      <c r="A93" s="30">
        <v>3.1</v>
      </c>
      <c r="B93" s="36" t="s">
        <v>20</v>
      </c>
      <c r="C93" s="28"/>
      <c r="D93" s="7">
        <f>D90</f>
        <v>3202.6</v>
      </c>
      <c r="E93" s="12"/>
    </row>
    <row r="94" spans="1:5" ht="15">
      <c r="A94" s="30">
        <v>3.2</v>
      </c>
      <c r="B94" s="36" t="s">
        <v>21</v>
      </c>
      <c r="C94" s="28"/>
      <c r="D94" s="7">
        <f>D91</f>
        <v>3202.6</v>
      </c>
      <c r="E94" s="12"/>
    </row>
    <row r="95" spans="1:5" ht="15">
      <c r="A95" s="30">
        <v>2.12</v>
      </c>
      <c r="B95" s="36" t="s">
        <v>22</v>
      </c>
      <c r="C95" s="28"/>
      <c r="D95" s="7">
        <f>D94</f>
        <v>3202.6</v>
      </c>
      <c r="E95" s="12"/>
    </row>
    <row r="96" spans="1:5" ht="23.25">
      <c r="A96" s="31">
        <v>4</v>
      </c>
      <c r="B96" s="34" t="s">
        <v>23</v>
      </c>
      <c r="C96" s="27">
        <f>SUM(C97:C103)</f>
        <v>3.1740999999999997</v>
      </c>
      <c r="D96" s="7">
        <f>D95</f>
        <v>3202.6</v>
      </c>
      <c r="E96" s="40">
        <f aca="true" t="shared" si="2" ref="E96:E111">C96*D96</f>
        <v>10165.372659999999</v>
      </c>
    </row>
    <row r="97" spans="1:5" ht="23.25">
      <c r="A97" s="30">
        <v>4.1</v>
      </c>
      <c r="B97" s="36" t="s">
        <v>41</v>
      </c>
      <c r="C97" s="28">
        <v>1.9848</v>
      </c>
      <c r="D97" s="7">
        <f>D95</f>
        <v>3202.6</v>
      </c>
      <c r="E97" s="12">
        <f t="shared" si="2"/>
        <v>6356.520479999999</v>
      </c>
    </row>
    <row r="98" spans="1:5" ht="15">
      <c r="A98" s="30">
        <v>4.2</v>
      </c>
      <c r="B98" s="36" t="s">
        <v>115</v>
      </c>
      <c r="C98" s="28">
        <v>0.4009</v>
      </c>
      <c r="D98" s="7">
        <f>D95</f>
        <v>3202.6</v>
      </c>
      <c r="E98" s="12">
        <f t="shared" si="2"/>
        <v>1283.9223399999998</v>
      </c>
    </row>
    <row r="99" spans="1:5" ht="15">
      <c r="A99" s="30">
        <v>4.3</v>
      </c>
      <c r="B99" s="36" t="s">
        <v>24</v>
      </c>
      <c r="C99" s="28">
        <v>0.3953</v>
      </c>
      <c r="D99" s="7">
        <f>D95</f>
        <v>3202.6</v>
      </c>
      <c r="E99" s="12">
        <f t="shared" si="2"/>
        <v>1265.98778</v>
      </c>
    </row>
    <row r="100" spans="1:5" ht="15">
      <c r="A100" s="30">
        <v>4.4</v>
      </c>
      <c r="B100" s="36" t="s">
        <v>139</v>
      </c>
      <c r="C100" s="28">
        <v>0.0383</v>
      </c>
      <c r="D100" s="7">
        <f>D97</f>
        <v>3202.6</v>
      </c>
      <c r="E100" s="12">
        <f t="shared" si="2"/>
        <v>122.65958</v>
      </c>
    </row>
    <row r="101" spans="1:5" ht="15">
      <c r="A101" s="30">
        <v>4.5</v>
      </c>
      <c r="B101" s="36" t="s">
        <v>25</v>
      </c>
      <c r="C101" s="28">
        <v>0.0012</v>
      </c>
      <c r="D101" s="7">
        <f>D99</f>
        <v>3202.6</v>
      </c>
      <c r="E101" s="12">
        <f t="shared" si="2"/>
        <v>3.8431199999999994</v>
      </c>
    </row>
    <row r="102" spans="1:5" ht="15">
      <c r="A102" s="30">
        <v>4.6</v>
      </c>
      <c r="B102" s="36" t="s">
        <v>26</v>
      </c>
      <c r="C102" s="28">
        <v>0.0819</v>
      </c>
      <c r="D102" s="7">
        <f>D99</f>
        <v>3202.6</v>
      </c>
      <c r="E102" s="12">
        <f t="shared" si="2"/>
        <v>262.29294</v>
      </c>
    </row>
    <row r="103" spans="1:5" ht="15">
      <c r="A103" s="30">
        <v>4.7</v>
      </c>
      <c r="B103" s="36" t="s">
        <v>42</v>
      </c>
      <c r="C103" s="28">
        <v>0.2717</v>
      </c>
      <c r="D103" s="7">
        <f>D99</f>
        <v>3202.6</v>
      </c>
      <c r="E103" s="12">
        <f t="shared" si="2"/>
        <v>870.1464199999999</v>
      </c>
    </row>
    <row r="104" spans="1:5" ht="15">
      <c r="A104" s="31">
        <v>5</v>
      </c>
      <c r="B104" s="34" t="s">
        <v>27</v>
      </c>
      <c r="C104" s="27">
        <f>SUM(C105:C108)</f>
        <v>1.1439000000000001</v>
      </c>
      <c r="D104" s="7">
        <f>D99</f>
        <v>3202.6</v>
      </c>
      <c r="E104" s="40">
        <f t="shared" si="2"/>
        <v>3663.4541400000003</v>
      </c>
    </row>
    <row r="105" spans="1:5" ht="23.25">
      <c r="A105" s="30">
        <v>5.1</v>
      </c>
      <c r="B105" s="36" t="s">
        <v>43</v>
      </c>
      <c r="C105" s="28">
        <v>0.5794</v>
      </c>
      <c r="D105" s="7">
        <f>D100</f>
        <v>3202.6</v>
      </c>
      <c r="E105" s="12">
        <f t="shared" si="2"/>
        <v>1855.58644</v>
      </c>
    </row>
    <row r="106" spans="1:5" ht="15">
      <c r="A106" s="30">
        <v>5.2</v>
      </c>
      <c r="B106" s="36" t="s">
        <v>115</v>
      </c>
      <c r="C106" s="28">
        <v>0.117</v>
      </c>
      <c r="D106" s="7">
        <f>D100</f>
        <v>3202.6</v>
      </c>
      <c r="E106" s="12">
        <f t="shared" si="2"/>
        <v>374.7042</v>
      </c>
    </row>
    <row r="107" spans="1:5" ht="15">
      <c r="A107" s="30">
        <v>5.3</v>
      </c>
      <c r="B107" s="36" t="s">
        <v>28</v>
      </c>
      <c r="C107" s="28">
        <v>0.1618</v>
      </c>
      <c r="D107" s="7">
        <f>D100</f>
        <v>3202.6</v>
      </c>
      <c r="E107" s="12">
        <f t="shared" si="2"/>
        <v>518.1806799999999</v>
      </c>
    </row>
    <row r="108" spans="1:5" ht="15">
      <c r="A108" s="30">
        <v>5.4</v>
      </c>
      <c r="B108" s="36" t="s">
        <v>29</v>
      </c>
      <c r="C108" s="28">
        <v>0.2857</v>
      </c>
      <c r="D108" s="7">
        <f>D101</f>
        <v>3202.6</v>
      </c>
      <c r="E108" s="12">
        <f t="shared" si="2"/>
        <v>914.9828200000001</v>
      </c>
    </row>
    <row r="109" spans="1:5" ht="15">
      <c r="A109" s="31">
        <v>6</v>
      </c>
      <c r="B109" s="34" t="s">
        <v>44</v>
      </c>
      <c r="C109" s="27">
        <v>2.1347</v>
      </c>
      <c r="D109" s="7">
        <f>D99</f>
        <v>3202.6</v>
      </c>
      <c r="E109" s="40">
        <f t="shared" si="2"/>
        <v>6836.59022</v>
      </c>
    </row>
    <row r="110" spans="1:5" ht="15">
      <c r="A110" s="35">
        <v>6.1</v>
      </c>
      <c r="B110" s="34" t="s">
        <v>117</v>
      </c>
      <c r="C110" s="27">
        <f>C117*9.85%</f>
        <v>1.1100949999999998</v>
      </c>
      <c r="D110" s="7">
        <f>D99</f>
        <v>3202.6</v>
      </c>
      <c r="E110" s="40">
        <f t="shared" si="2"/>
        <v>3555.1902469999995</v>
      </c>
    </row>
    <row r="111" spans="1:5" ht="15">
      <c r="A111" s="31">
        <v>7</v>
      </c>
      <c r="B111" s="34" t="s">
        <v>30</v>
      </c>
      <c r="C111" s="27">
        <v>0.009</v>
      </c>
      <c r="D111" s="7">
        <f>D99</f>
        <v>3202.6</v>
      </c>
      <c r="E111" s="40">
        <f t="shared" si="2"/>
        <v>28.823399999999996</v>
      </c>
    </row>
    <row r="112" spans="1:5" ht="15">
      <c r="A112" s="31">
        <v>8</v>
      </c>
      <c r="B112" s="34" t="s">
        <v>31</v>
      </c>
      <c r="C112" s="29">
        <f>C111+C109+C104+C96+C92+C80+C69</f>
        <v>11.0293694</v>
      </c>
      <c r="D112" s="7">
        <f>D100</f>
        <v>3202.6</v>
      </c>
      <c r="E112" s="40">
        <f>E69+E80+E92+E96+E104+E109+E111</f>
        <v>35322.65844044</v>
      </c>
    </row>
    <row r="113" spans="1:5" ht="15">
      <c r="A113" s="38">
        <v>9</v>
      </c>
      <c r="B113" s="36" t="s">
        <v>32</v>
      </c>
      <c r="C113" s="28">
        <v>0.1152</v>
      </c>
      <c r="D113" s="7">
        <f>D101</f>
        <v>3202.6</v>
      </c>
      <c r="E113" s="12">
        <f>C113*D113</f>
        <v>368.93951999999996</v>
      </c>
    </row>
    <row r="114" spans="1:5" ht="15">
      <c r="A114" s="38">
        <v>10</v>
      </c>
      <c r="B114" s="36" t="s">
        <v>45</v>
      </c>
      <c r="C114" s="51">
        <v>0.1254</v>
      </c>
      <c r="D114" s="7">
        <f>D104</f>
        <v>3202.6</v>
      </c>
      <c r="E114" s="12">
        <f>C114*D114+0.1</f>
        <v>401.70604000000003</v>
      </c>
    </row>
    <row r="115" spans="1:5" ht="15">
      <c r="A115" s="31">
        <v>11</v>
      </c>
      <c r="B115" s="54" t="s">
        <v>33</v>
      </c>
      <c r="C115" s="27">
        <f>C112+C113+C114</f>
        <v>11.2699694</v>
      </c>
      <c r="D115" s="7">
        <f>D104</f>
        <v>3202.6</v>
      </c>
      <c r="E115" s="40">
        <f>E112+E113+E114</f>
        <v>36093.304000439995</v>
      </c>
    </row>
    <row r="116" ht="15">
      <c r="C116" s="94"/>
    </row>
    <row r="117" ht="15">
      <c r="C117" s="91">
        <v>11.27</v>
      </c>
    </row>
    <row r="120" spans="2:5" ht="15">
      <c r="B120" t="s">
        <v>160</v>
      </c>
      <c r="E120" s="110" t="s">
        <v>161</v>
      </c>
    </row>
  </sheetData>
  <sheetProtection/>
  <mergeCells count="13">
    <mergeCell ref="A8:B8"/>
    <mergeCell ref="A9:B9"/>
    <mergeCell ref="C10:E10"/>
    <mergeCell ref="C68:E68"/>
    <mergeCell ref="A63:E63"/>
    <mergeCell ref="A65:B65"/>
    <mergeCell ref="A66:B66"/>
    <mergeCell ref="A67:B67"/>
    <mergeCell ref="A1:E1"/>
    <mergeCell ref="A3:E3"/>
    <mergeCell ref="A5:E5"/>
    <mergeCell ref="A7:B7"/>
    <mergeCell ref="A61:E61"/>
  </mergeCells>
  <hyperlinks>
    <hyperlink ref="A3:E3" location="ГЛАВНАЯ!A1" display="Вернуться на главную страницу к списку домов"/>
  </hyperlink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4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9.140625" style="0" customWidth="1"/>
    <col min="3" max="3" width="17.00390625" style="0" hidden="1" customWidth="1"/>
    <col min="4" max="4" width="13.28125" style="0" hidden="1" customWidth="1"/>
    <col min="5" max="5" width="25.421875" style="0" customWidth="1"/>
  </cols>
  <sheetData>
    <row r="1" spans="1:5" ht="43.5" customHeight="1" thickBot="1">
      <c r="A1" s="122" t="s">
        <v>140</v>
      </c>
      <c r="B1" s="123"/>
      <c r="C1" s="123"/>
      <c r="D1" s="123"/>
      <c r="E1" s="123"/>
    </row>
    <row r="3" spans="1:5" ht="15">
      <c r="A3" s="126" t="s">
        <v>86</v>
      </c>
      <c r="B3" s="126"/>
      <c r="C3" s="126"/>
      <c r="D3" s="126"/>
      <c r="E3" s="126"/>
    </row>
    <row r="5" spans="1:5" ht="15">
      <c r="A5" s="124" t="s">
        <v>133</v>
      </c>
      <c r="B5" s="124"/>
      <c r="C5" s="124"/>
      <c r="D5" s="124"/>
      <c r="E5" s="124"/>
    </row>
    <row r="6" spans="1:5" ht="15">
      <c r="A6" s="14"/>
      <c r="B6" s="14"/>
      <c r="C6" s="14"/>
      <c r="D6" s="14"/>
      <c r="E6" s="14"/>
    </row>
    <row r="7" spans="1:5" ht="15">
      <c r="A7" s="119" t="s">
        <v>1</v>
      </c>
      <c r="B7" s="119"/>
      <c r="C7" s="7"/>
      <c r="D7" s="7"/>
      <c r="E7" s="8">
        <v>5673.7</v>
      </c>
    </row>
    <row r="8" spans="1:5" ht="15">
      <c r="A8" s="119" t="s">
        <v>2</v>
      </c>
      <c r="B8" s="119"/>
      <c r="C8" s="7"/>
      <c r="D8" s="7"/>
      <c r="E8" s="8">
        <v>14.37</v>
      </c>
    </row>
    <row r="9" spans="1:5" ht="15">
      <c r="A9" s="127" t="s">
        <v>147</v>
      </c>
      <c r="B9" s="128"/>
      <c r="C9" s="7"/>
      <c r="D9" s="7"/>
      <c r="E9" s="13">
        <f>E7*E8</f>
        <v>81531.06899999999</v>
      </c>
    </row>
    <row r="10" spans="1:5" ht="42.75" customHeight="1">
      <c r="A10" s="9" t="s">
        <v>35</v>
      </c>
      <c r="B10" s="10" t="s">
        <v>3</v>
      </c>
      <c r="C10" s="121" t="s">
        <v>145</v>
      </c>
      <c r="D10" s="121"/>
      <c r="E10" s="121"/>
    </row>
    <row r="11" spans="1:5" ht="15">
      <c r="A11" s="33">
        <v>1</v>
      </c>
      <c r="B11" s="34" t="s">
        <v>36</v>
      </c>
      <c r="C11" s="27">
        <f>SUM(C14:C21)</f>
        <v>2.2688032000000002</v>
      </c>
      <c r="D11" s="8">
        <v>5673.7</v>
      </c>
      <c r="E11" s="40">
        <f aca="true" t="shared" si="0" ref="E11:E56">C11*D11</f>
        <v>12872.50871584</v>
      </c>
    </row>
    <row r="12" spans="1:5" ht="15">
      <c r="A12" s="45"/>
      <c r="B12" s="46" t="s">
        <v>4</v>
      </c>
      <c r="C12" s="60"/>
      <c r="D12" s="8">
        <v>5673.7</v>
      </c>
      <c r="E12" s="12">
        <f t="shared" si="0"/>
        <v>0</v>
      </c>
    </row>
    <row r="13" spans="1:5" ht="15">
      <c r="A13" s="3">
        <v>1.1</v>
      </c>
      <c r="B13" s="4" t="s">
        <v>37</v>
      </c>
      <c r="C13" s="5">
        <f>C14+C15</f>
        <v>1.6916000000000002</v>
      </c>
      <c r="D13" s="8">
        <v>5673.7</v>
      </c>
      <c r="E13" s="12">
        <f t="shared" si="0"/>
        <v>9597.630920000001</v>
      </c>
    </row>
    <row r="14" spans="1:5" ht="15">
      <c r="A14" s="2"/>
      <c r="B14" s="4" t="s">
        <v>5</v>
      </c>
      <c r="C14" s="6">
        <v>1.0075</v>
      </c>
      <c r="D14" s="8">
        <v>5673.7</v>
      </c>
      <c r="E14" s="12">
        <f t="shared" si="0"/>
        <v>5716.252750000001</v>
      </c>
    </row>
    <row r="15" spans="1:5" ht="15">
      <c r="A15" s="2"/>
      <c r="B15" s="4" t="s">
        <v>6</v>
      </c>
      <c r="C15" s="6">
        <v>0.6841</v>
      </c>
      <c r="D15" s="8">
        <v>5673.7</v>
      </c>
      <c r="E15" s="12">
        <f t="shared" si="0"/>
        <v>3881.37817</v>
      </c>
    </row>
    <row r="16" spans="1:5" ht="15">
      <c r="A16" s="2">
        <v>1.2</v>
      </c>
      <c r="B16" s="4" t="s">
        <v>115</v>
      </c>
      <c r="C16" s="6">
        <f>(C14+C15)*0.202</f>
        <v>0.34170320000000004</v>
      </c>
      <c r="D16" s="8">
        <v>5673.7</v>
      </c>
      <c r="E16" s="12">
        <f t="shared" si="0"/>
        <v>1938.7214458400001</v>
      </c>
    </row>
    <row r="17" spans="1:5" ht="23.25">
      <c r="A17" s="2">
        <v>1.3</v>
      </c>
      <c r="B17" s="4" t="s">
        <v>134</v>
      </c>
      <c r="C17" s="6">
        <v>0.0087</v>
      </c>
      <c r="D17" s="8">
        <v>5673.7</v>
      </c>
      <c r="E17" s="12">
        <f t="shared" si="0"/>
        <v>49.36118999999999</v>
      </c>
    </row>
    <row r="18" spans="1:5" ht="15">
      <c r="A18" s="2">
        <v>1.4</v>
      </c>
      <c r="B18" s="36" t="s">
        <v>7</v>
      </c>
      <c r="C18" s="28">
        <v>0.0012</v>
      </c>
      <c r="D18" s="8">
        <v>5673.7</v>
      </c>
      <c r="E18" s="12">
        <f t="shared" si="0"/>
        <v>6.808439999999999</v>
      </c>
    </row>
    <row r="19" spans="1:5" ht="15">
      <c r="A19" s="2">
        <v>1.5</v>
      </c>
      <c r="B19" s="36" t="s">
        <v>8</v>
      </c>
      <c r="C19" s="28">
        <v>0.0816</v>
      </c>
      <c r="D19" s="8">
        <v>5673.7</v>
      </c>
      <c r="E19" s="12">
        <f t="shared" si="0"/>
        <v>462.97392</v>
      </c>
    </row>
    <row r="20" spans="1:5" ht="15">
      <c r="A20" s="2">
        <v>1.6</v>
      </c>
      <c r="B20" s="36" t="s">
        <v>135</v>
      </c>
      <c r="C20" s="28">
        <v>0.1164</v>
      </c>
      <c r="D20" s="8">
        <v>5673.7</v>
      </c>
      <c r="E20" s="12">
        <f t="shared" si="0"/>
        <v>660.41868</v>
      </c>
    </row>
    <row r="21" spans="1:5" ht="15">
      <c r="A21" s="2">
        <v>1.7</v>
      </c>
      <c r="B21" s="36" t="s">
        <v>136</v>
      </c>
      <c r="C21" s="48">
        <v>0.0276</v>
      </c>
      <c r="D21" s="8">
        <v>5673.7</v>
      </c>
      <c r="E21" s="12">
        <f t="shared" si="0"/>
        <v>156.59412</v>
      </c>
    </row>
    <row r="22" spans="1:5" ht="15">
      <c r="A22" s="31">
        <v>2</v>
      </c>
      <c r="B22" s="34" t="s">
        <v>9</v>
      </c>
      <c r="C22" s="27">
        <f>SUM(C23:C34)</f>
        <v>2.767</v>
      </c>
      <c r="D22" s="8">
        <v>5673.7</v>
      </c>
      <c r="E22" s="40">
        <f t="shared" si="0"/>
        <v>15699.1279</v>
      </c>
    </row>
    <row r="23" spans="1:5" ht="15">
      <c r="A23" s="30">
        <v>2.1</v>
      </c>
      <c r="B23" s="36" t="s">
        <v>10</v>
      </c>
      <c r="C23" s="28">
        <v>0.6191</v>
      </c>
      <c r="D23" s="8">
        <v>5673.7</v>
      </c>
      <c r="E23" s="12">
        <f t="shared" si="0"/>
        <v>3512.58767</v>
      </c>
    </row>
    <row r="24" spans="1:5" ht="15">
      <c r="A24" s="30">
        <v>2.2</v>
      </c>
      <c r="B24" s="36" t="s">
        <v>11</v>
      </c>
      <c r="C24" s="28">
        <v>0.2333</v>
      </c>
      <c r="D24" s="8">
        <v>5673.7</v>
      </c>
      <c r="E24" s="12">
        <f t="shared" si="0"/>
        <v>1323.67421</v>
      </c>
    </row>
    <row r="25" spans="1:5" ht="15">
      <c r="A25" s="30">
        <v>2.3</v>
      </c>
      <c r="B25" s="36" t="s">
        <v>12</v>
      </c>
      <c r="C25" s="28">
        <v>1.373</v>
      </c>
      <c r="D25" s="8">
        <v>5673.7</v>
      </c>
      <c r="E25" s="12">
        <f t="shared" si="0"/>
        <v>7789.9901</v>
      </c>
    </row>
    <row r="26" spans="1:5" ht="15">
      <c r="A26" s="30">
        <v>2.4</v>
      </c>
      <c r="B26" s="36" t="s">
        <v>38</v>
      </c>
      <c r="C26" s="28">
        <v>0.0192</v>
      </c>
      <c r="D26" s="8">
        <v>5673.7</v>
      </c>
      <c r="E26" s="12">
        <f t="shared" si="0"/>
        <v>108.93503999999999</v>
      </c>
    </row>
    <row r="27" spans="1:5" ht="15">
      <c r="A27" s="30">
        <v>2.5</v>
      </c>
      <c r="B27" s="36" t="s">
        <v>13</v>
      </c>
      <c r="C27" s="28">
        <v>0.2607</v>
      </c>
      <c r="D27" s="8">
        <v>5673.7</v>
      </c>
      <c r="E27" s="12">
        <f t="shared" si="0"/>
        <v>1479.13359</v>
      </c>
    </row>
    <row r="28" spans="1:5" ht="15">
      <c r="A28" s="30">
        <v>2.6</v>
      </c>
      <c r="B28" s="36" t="s">
        <v>39</v>
      </c>
      <c r="C28" s="28">
        <v>0.0668</v>
      </c>
      <c r="D28" s="8">
        <v>5673.7</v>
      </c>
      <c r="E28" s="12">
        <f t="shared" si="0"/>
        <v>379.00316</v>
      </c>
    </row>
    <row r="29" spans="1:5" ht="23.25">
      <c r="A29" s="30">
        <v>2.7</v>
      </c>
      <c r="B29" s="36" t="s">
        <v>14</v>
      </c>
      <c r="C29" s="28">
        <v>0.0092</v>
      </c>
      <c r="D29" s="8">
        <v>5673.7</v>
      </c>
      <c r="E29" s="12">
        <f t="shared" si="0"/>
        <v>52.19804</v>
      </c>
    </row>
    <row r="30" spans="1:5" ht="15">
      <c r="A30" s="30">
        <v>2.8</v>
      </c>
      <c r="B30" s="36" t="s">
        <v>15</v>
      </c>
      <c r="C30" s="28">
        <v>0.0483</v>
      </c>
      <c r="D30" s="8">
        <v>5673.7</v>
      </c>
      <c r="E30" s="12">
        <f t="shared" si="0"/>
        <v>274.03971</v>
      </c>
    </row>
    <row r="31" spans="1:5" ht="15">
      <c r="A31" s="37" t="s">
        <v>150</v>
      </c>
      <c r="B31" s="36" t="s">
        <v>16</v>
      </c>
      <c r="C31" s="28">
        <v>0.0144</v>
      </c>
      <c r="D31" s="8">
        <v>5673.7</v>
      </c>
      <c r="E31" s="12">
        <f t="shared" si="0"/>
        <v>81.70128</v>
      </c>
    </row>
    <row r="32" spans="1:5" ht="15">
      <c r="A32" s="89">
        <v>2.1</v>
      </c>
      <c r="B32" s="36" t="s">
        <v>17</v>
      </c>
      <c r="C32" s="28">
        <v>0.0542</v>
      </c>
      <c r="D32" s="8">
        <v>5673.7</v>
      </c>
      <c r="E32" s="12">
        <f t="shared" si="0"/>
        <v>307.51453999999995</v>
      </c>
    </row>
    <row r="33" spans="1:5" ht="15">
      <c r="A33" s="30">
        <v>2.11</v>
      </c>
      <c r="B33" s="36" t="s">
        <v>18</v>
      </c>
      <c r="C33" s="28">
        <v>0.049</v>
      </c>
      <c r="D33" s="8">
        <v>5673.7</v>
      </c>
      <c r="E33" s="12">
        <f t="shared" si="0"/>
        <v>278.0113</v>
      </c>
    </row>
    <row r="34" spans="1:5" ht="23.25">
      <c r="A34" s="30">
        <v>2.12</v>
      </c>
      <c r="B34" s="36" t="s">
        <v>138</v>
      </c>
      <c r="C34" s="28">
        <v>0.0198</v>
      </c>
      <c r="D34" s="8">
        <v>5673.7</v>
      </c>
      <c r="E34" s="12">
        <f t="shared" si="0"/>
        <v>112.33926000000001</v>
      </c>
    </row>
    <row r="35" spans="1:5" ht="23.25">
      <c r="A35" s="31">
        <v>3</v>
      </c>
      <c r="B35" s="34" t="s">
        <v>19</v>
      </c>
      <c r="C35" s="27">
        <f>SUM(C36:C38)</f>
        <v>2.6005</v>
      </c>
      <c r="D35" s="8">
        <v>5673.7</v>
      </c>
      <c r="E35" s="40">
        <f t="shared" si="0"/>
        <v>14754.456849999999</v>
      </c>
    </row>
    <row r="36" spans="1:5" ht="15">
      <c r="A36" s="30">
        <v>3.1</v>
      </c>
      <c r="B36" s="36" t="s">
        <v>20</v>
      </c>
      <c r="C36" s="28">
        <v>2.4367</v>
      </c>
      <c r="D36" s="8">
        <v>5673.7</v>
      </c>
      <c r="E36" s="12">
        <f t="shared" si="0"/>
        <v>13825.10479</v>
      </c>
    </row>
    <row r="37" spans="1:5" ht="15">
      <c r="A37" s="30">
        <v>3.2</v>
      </c>
      <c r="B37" s="36" t="s">
        <v>21</v>
      </c>
      <c r="C37" s="28">
        <v>0.163</v>
      </c>
      <c r="D37" s="8">
        <v>5673.7</v>
      </c>
      <c r="E37" s="12">
        <f t="shared" si="0"/>
        <v>924.8131</v>
      </c>
    </row>
    <row r="38" spans="1:5" ht="15">
      <c r="A38" s="30">
        <v>3.3</v>
      </c>
      <c r="B38" s="36" t="s">
        <v>22</v>
      </c>
      <c r="C38" s="28">
        <v>0.0008</v>
      </c>
      <c r="D38" s="8">
        <v>5673.7</v>
      </c>
      <c r="E38" s="12">
        <f t="shared" si="0"/>
        <v>4.53896</v>
      </c>
    </row>
    <row r="39" spans="1:5" ht="15">
      <c r="A39" s="31">
        <v>4</v>
      </c>
      <c r="B39" s="34" t="s">
        <v>23</v>
      </c>
      <c r="C39" s="27">
        <f>SUM(C40:C46)</f>
        <v>2.5691388</v>
      </c>
      <c r="D39" s="8">
        <v>5673.7</v>
      </c>
      <c r="E39" s="40">
        <f t="shared" si="0"/>
        <v>14576.52280956</v>
      </c>
    </row>
    <row r="40" spans="1:6" ht="23.25">
      <c r="A40" s="30">
        <v>4.1</v>
      </c>
      <c r="B40" s="36" t="s">
        <v>41</v>
      </c>
      <c r="C40" s="28">
        <v>1.8294</v>
      </c>
      <c r="D40" s="8">
        <v>5673.7</v>
      </c>
      <c r="E40" s="12">
        <f t="shared" si="0"/>
        <v>10379.466779999999</v>
      </c>
      <c r="F40" s="102"/>
    </row>
    <row r="41" spans="1:5" ht="15">
      <c r="A41" s="30">
        <v>4.2</v>
      </c>
      <c r="B41" s="36" t="s">
        <v>115</v>
      </c>
      <c r="C41" s="28">
        <f>C40*0.202</f>
        <v>0.3695388</v>
      </c>
      <c r="D41" s="8">
        <v>5673.7</v>
      </c>
      <c r="E41" s="12">
        <f t="shared" si="0"/>
        <v>2096.65228956</v>
      </c>
    </row>
    <row r="42" spans="1:5" ht="15">
      <c r="A42" s="30">
        <v>4.3</v>
      </c>
      <c r="B42" s="36" t="s">
        <v>24</v>
      </c>
      <c r="C42" s="28">
        <v>0.2199</v>
      </c>
      <c r="D42" s="8">
        <v>5673.7</v>
      </c>
      <c r="E42" s="12">
        <f t="shared" si="0"/>
        <v>1247.64663</v>
      </c>
    </row>
    <row r="43" spans="1:5" ht="15">
      <c r="A43" s="30">
        <v>4.4</v>
      </c>
      <c r="B43" s="36" t="s">
        <v>139</v>
      </c>
      <c r="C43" s="28">
        <v>0.0157</v>
      </c>
      <c r="D43" s="8">
        <v>5673.7</v>
      </c>
      <c r="E43" s="12">
        <f t="shared" si="0"/>
        <v>89.07708999999998</v>
      </c>
    </row>
    <row r="44" spans="1:5" ht="15">
      <c r="A44" s="30">
        <v>4.5</v>
      </c>
      <c r="B44" s="36" t="s">
        <v>25</v>
      </c>
      <c r="C44" s="28">
        <v>0.0036000000000000003</v>
      </c>
      <c r="D44" s="8">
        <v>5673.7</v>
      </c>
      <c r="E44" s="12">
        <f t="shared" si="0"/>
        <v>20.425320000000003</v>
      </c>
    </row>
    <row r="45" spans="1:5" ht="15">
      <c r="A45" s="30">
        <v>4.6</v>
      </c>
      <c r="B45" s="36" t="s">
        <v>26</v>
      </c>
      <c r="C45" s="28">
        <v>0.08</v>
      </c>
      <c r="D45" s="8">
        <v>5673.7</v>
      </c>
      <c r="E45" s="12">
        <f t="shared" si="0"/>
        <v>453.896</v>
      </c>
    </row>
    <row r="46" spans="1:5" ht="15">
      <c r="A46" s="30">
        <v>4.7</v>
      </c>
      <c r="B46" s="36" t="s">
        <v>42</v>
      </c>
      <c r="C46" s="28">
        <v>0.051</v>
      </c>
      <c r="D46" s="8">
        <v>5673.7</v>
      </c>
      <c r="E46" s="12">
        <f t="shared" si="0"/>
        <v>289.3587</v>
      </c>
    </row>
    <row r="47" spans="1:5" ht="15">
      <c r="A47" s="31">
        <v>5</v>
      </c>
      <c r="B47" s="34" t="s">
        <v>27</v>
      </c>
      <c r="C47" s="27">
        <f>SUM(C48:C51)</f>
        <v>1.3175852</v>
      </c>
      <c r="D47" s="8">
        <v>5673.7</v>
      </c>
      <c r="E47" s="40">
        <f t="shared" si="0"/>
        <v>7475.583149239999</v>
      </c>
    </row>
    <row r="48" spans="1:5" ht="23.25">
      <c r="A48" s="30">
        <v>5.1</v>
      </c>
      <c r="B48" s="36" t="s">
        <v>43</v>
      </c>
      <c r="C48" s="28">
        <v>0.6826</v>
      </c>
      <c r="D48" s="8">
        <v>5673.7</v>
      </c>
      <c r="E48" s="12">
        <f t="shared" si="0"/>
        <v>3872.86762</v>
      </c>
    </row>
    <row r="49" spans="1:5" ht="15">
      <c r="A49" s="30">
        <v>5.2</v>
      </c>
      <c r="B49" s="36" t="s">
        <v>115</v>
      </c>
      <c r="C49" s="28">
        <f>C48*0.202</f>
        <v>0.1378852</v>
      </c>
      <c r="D49" s="8">
        <v>5673.7</v>
      </c>
      <c r="E49" s="12">
        <f t="shared" si="0"/>
        <v>782.3192592400001</v>
      </c>
    </row>
    <row r="50" spans="1:5" ht="15">
      <c r="A50" s="30">
        <v>5.3</v>
      </c>
      <c r="B50" s="36" t="s">
        <v>28</v>
      </c>
      <c r="C50" s="28">
        <v>0.2227</v>
      </c>
      <c r="D50" s="8">
        <v>5673.7</v>
      </c>
      <c r="E50" s="12">
        <f t="shared" si="0"/>
        <v>1263.53299</v>
      </c>
    </row>
    <row r="51" spans="1:5" ht="15">
      <c r="A51" s="30">
        <v>5.4</v>
      </c>
      <c r="B51" s="36" t="s">
        <v>29</v>
      </c>
      <c r="C51" s="28">
        <v>0.2744</v>
      </c>
      <c r="D51" s="8">
        <v>5673.7</v>
      </c>
      <c r="E51" s="12">
        <f t="shared" si="0"/>
        <v>1556.8632799999998</v>
      </c>
    </row>
    <row r="52" spans="1:5" ht="15">
      <c r="A52" s="31">
        <v>6</v>
      </c>
      <c r="B52" s="34" t="s">
        <v>44</v>
      </c>
      <c r="C52" s="27">
        <f>C60*18.5%</f>
        <v>2.6584499999999998</v>
      </c>
      <c r="D52" s="8">
        <v>5673.7</v>
      </c>
      <c r="E52" s="40">
        <f t="shared" si="0"/>
        <v>15083.247764999998</v>
      </c>
    </row>
    <row r="53" spans="1:5" ht="15">
      <c r="A53" s="35">
        <v>6.1</v>
      </c>
      <c r="B53" s="34" t="s">
        <v>117</v>
      </c>
      <c r="C53" s="27">
        <f>C60*9.85%</f>
        <v>1.4154449999999998</v>
      </c>
      <c r="D53" s="8">
        <v>5673.7</v>
      </c>
      <c r="E53" s="40">
        <f t="shared" si="0"/>
        <v>8030.810296499999</v>
      </c>
    </row>
    <row r="54" spans="1:5" ht="15">
      <c r="A54" s="31">
        <v>7</v>
      </c>
      <c r="B54" s="34" t="s">
        <v>30</v>
      </c>
      <c r="C54" s="27">
        <v>0.009</v>
      </c>
      <c r="D54" s="8">
        <v>5673.7</v>
      </c>
      <c r="E54" s="40">
        <f t="shared" si="0"/>
        <v>51.06329999999999</v>
      </c>
    </row>
    <row r="55" spans="1:5" ht="15">
      <c r="A55" s="31">
        <v>8</v>
      </c>
      <c r="B55" s="34" t="s">
        <v>31</v>
      </c>
      <c r="C55" s="29">
        <f>C54+C52+C47+C39+C35+C22+C11</f>
        <v>14.1904772</v>
      </c>
      <c r="D55" s="8">
        <v>5673.7</v>
      </c>
      <c r="E55" s="40">
        <f t="shared" si="0"/>
        <v>80512.51048964</v>
      </c>
    </row>
    <row r="56" spans="1:5" ht="15">
      <c r="A56" s="38">
        <v>9</v>
      </c>
      <c r="B56" s="36" t="s">
        <v>32</v>
      </c>
      <c r="C56" s="28">
        <v>0.1561</v>
      </c>
      <c r="D56" s="8">
        <v>5673.7</v>
      </c>
      <c r="E56" s="12">
        <f t="shared" si="0"/>
        <v>885.6645699999999</v>
      </c>
    </row>
    <row r="57" spans="1:5" ht="15">
      <c r="A57" s="38">
        <v>10</v>
      </c>
      <c r="B57" s="36" t="s">
        <v>45</v>
      </c>
      <c r="C57" s="28">
        <v>0.0234</v>
      </c>
      <c r="D57" s="8">
        <v>5673.7</v>
      </c>
      <c r="E57" s="12">
        <f>C57*D57+0.13</f>
        <v>132.89458</v>
      </c>
    </row>
    <row r="58" spans="1:6" ht="15">
      <c r="A58" s="31">
        <v>11</v>
      </c>
      <c r="B58" s="54" t="s">
        <v>33</v>
      </c>
      <c r="C58" s="27">
        <f>C55+C56+C57</f>
        <v>14.369977200000001</v>
      </c>
      <c r="D58" s="8">
        <v>5673.7</v>
      </c>
      <c r="E58" s="40">
        <f>E55+E56+E57</f>
        <v>81531.06963963999</v>
      </c>
      <c r="F58" s="101"/>
    </row>
    <row r="59" spans="1:5" ht="15">
      <c r="A59" s="61"/>
      <c r="B59" s="62" t="s">
        <v>46</v>
      </c>
      <c r="C59" s="63"/>
      <c r="D59" s="7"/>
      <c r="E59" s="12"/>
    </row>
    <row r="60" spans="1:5" ht="15">
      <c r="A60" s="2"/>
      <c r="B60" s="2"/>
      <c r="C60" s="64">
        <v>14.37</v>
      </c>
      <c r="D60" s="7"/>
      <c r="E60" s="12"/>
    </row>
    <row r="61" spans="1:5" ht="15">
      <c r="A61" s="41"/>
      <c r="B61" s="41"/>
      <c r="C61" s="41"/>
      <c r="D61" s="41"/>
      <c r="E61" s="106"/>
    </row>
    <row r="62" spans="1:5" ht="15">
      <c r="A62" s="129" t="s">
        <v>86</v>
      </c>
      <c r="B62" s="129"/>
      <c r="C62" s="129"/>
      <c r="D62" s="129"/>
      <c r="E62" s="129"/>
    </row>
    <row r="63" spans="1:5" ht="30" customHeight="1" thickBot="1">
      <c r="A63" s="122" t="s">
        <v>140</v>
      </c>
      <c r="B63" s="123"/>
      <c r="C63" s="123"/>
      <c r="D63" s="123"/>
      <c r="E63" s="123"/>
    </row>
    <row r="65" spans="1:5" ht="15">
      <c r="A65" s="124" t="s">
        <v>133</v>
      </c>
      <c r="B65" s="124"/>
      <c r="C65" s="124"/>
      <c r="D65" s="124"/>
      <c r="E65" s="124"/>
    </row>
    <row r="66" spans="1:5" ht="15">
      <c r="A66" s="14"/>
      <c r="B66" s="14"/>
      <c r="C66" s="14"/>
      <c r="D66" s="14"/>
      <c r="E66" s="14"/>
    </row>
    <row r="67" spans="1:5" ht="15">
      <c r="A67" s="119" t="s">
        <v>1</v>
      </c>
      <c r="B67" s="119"/>
      <c r="C67" s="7"/>
      <c r="D67" s="7"/>
      <c r="E67" s="8">
        <v>5673.7</v>
      </c>
    </row>
    <row r="68" spans="1:5" ht="15">
      <c r="A68" s="119" t="s">
        <v>2</v>
      </c>
      <c r="B68" s="119"/>
      <c r="C68" s="7"/>
      <c r="D68" s="7"/>
      <c r="E68" s="8">
        <v>14.37</v>
      </c>
    </row>
    <row r="69" spans="1:5" ht="15.75" customHeight="1">
      <c r="A69" s="127" t="s">
        <v>148</v>
      </c>
      <c r="B69" s="128"/>
      <c r="C69" s="7"/>
      <c r="D69" s="7"/>
      <c r="E69" s="13">
        <f>E67*E68</f>
        <v>81531.06899999999</v>
      </c>
    </row>
    <row r="70" spans="1:5" ht="37.5" customHeight="1">
      <c r="A70" s="9" t="s">
        <v>35</v>
      </c>
      <c r="B70" s="10" t="s">
        <v>3</v>
      </c>
      <c r="C70" s="121" t="s">
        <v>145</v>
      </c>
      <c r="D70" s="121"/>
      <c r="E70" s="121"/>
    </row>
    <row r="71" spans="1:5" ht="15">
      <c r="A71" s="33">
        <v>1</v>
      </c>
      <c r="B71" s="34" t="s">
        <v>36</v>
      </c>
      <c r="C71" s="27">
        <f>SUM(C74:C81)</f>
        <v>2.427799</v>
      </c>
      <c r="D71" s="8">
        <v>5673.7</v>
      </c>
      <c r="E71" s="40">
        <f aca="true" t="shared" si="1" ref="E71:E116">C71*D71</f>
        <v>13774.603186299999</v>
      </c>
    </row>
    <row r="72" spans="1:5" ht="15">
      <c r="A72" s="45"/>
      <c r="B72" s="46" t="s">
        <v>4</v>
      </c>
      <c r="C72" s="60"/>
      <c r="D72" s="8">
        <v>5673.7</v>
      </c>
      <c r="E72" s="12">
        <f t="shared" si="1"/>
        <v>0</v>
      </c>
    </row>
    <row r="73" spans="1:5" ht="15">
      <c r="A73" s="3">
        <v>1.1</v>
      </c>
      <c r="B73" s="4" t="s">
        <v>37</v>
      </c>
      <c r="C73" s="5">
        <f>C74+C75</f>
        <v>1.7495</v>
      </c>
      <c r="D73" s="8">
        <v>5673.7</v>
      </c>
      <c r="E73" s="12">
        <f t="shared" si="1"/>
        <v>9926.13815</v>
      </c>
    </row>
    <row r="74" spans="1:5" ht="15">
      <c r="A74" s="2"/>
      <c r="B74" s="4" t="s">
        <v>5</v>
      </c>
      <c r="C74" s="6">
        <v>1.2416</v>
      </c>
      <c r="D74" s="8">
        <v>5673.7</v>
      </c>
      <c r="E74" s="12">
        <f t="shared" si="1"/>
        <v>7044.46592</v>
      </c>
    </row>
    <row r="75" spans="1:5" ht="15">
      <c r="A75" s="2"/>
      <c r="B75" s="4" t="s">
        <v>6</v>
      </c>
      <c r="C75" s="6">
        <v>0.5079</v>
      </c>
      <c r="D75" s="8">
        <v>5673.7</v>
      </c>
      <c r="E75" s="12">
        <f t="shared" si="1"/>
        <v>2881.67223</v>
      </c>
    </row>
    <row r="76" spans="1:5" ht="15">
      <c r="A76" s="2">
        <v>1.2</v>
      </c>
      <c r="B76" s="4" t="s">
        <v>115</v>
      </c>
      <c r="C76" s="6">
        <f>C73*20.2%</f>
        <v>0.35339899999999996</v>
      </c>
      <c r="D76" s="8">
        <v>5673.7</v>
      </c>
      <c r="E76" s="12">
        <f t="shared" si="1"/>
        <v>2005.0799062999997</v>
      </c>
    </row>
    <row r="77" spans="1:5" ht="23.25">
      <c r="A77" s="2">
        <v>1.3</v>
      </c>
      <c r="B77" s="4" t="s">
        <v>134</v>
      </c>
      <c r="C77" s="6">
        <v>0.0302</v>
      </c>
      <c r="D77" s="8">
        <v>5673.7</v>
      </c>
      <c r="E77" s="12">
        <f t="shared" si="1"/>
        <v>171.34574</v>
      </c>
    </row>
    <row r="78" spans="1:5" ht="15">
      <c r="A78" s="2">
        <v>1.4</v>
      </c>
      <c r="B78" s="36" t="s">
        <v>7</v>
      </c>
      <c r="C78" s="28">
        <v>0.001</v>
      </c>
      <c r="D78" s="8">
        <v>5673.7</v>
      </c>
      <c r="E78" s="12">
        <f t="shared" si="1"/>
        <v>5.6737</v>
      </c>
    </row>
    <row r="79" spans="1:5" ht="15">
      <c r="A79" s="2">
        <v>1.5</v>
      </c>
      <c r="B79" s="36" t="s">
        <v>8</v>
      </c>
      <c r="C79" s="28">
        <v>0.0821</v>
      </c>
      <c r="D79" s="8">
        <v>5673.7</v>
      </c>
      <c r="E79" s="12">
        <f t="shared" si="1"/>
        <v>465.81077000000005</v>
      </c>
    </row>
    <row r="80" spans="1:5" ht="15">
      <c r="A80" s="2">
        <v>1.6</v>
      </c>
      <c r="B80" s="36" t="s">
        <v>135</v>
      </c>
      <c r="C80" s="28">
        <v>0.1846</v>
      </c>
      <c r="D80" s="8">
        <v>5673.7</v>
      </c>
      <c r="E80" s="12">
        <f t="shared" si="1"/>
        <v>1047.36502</v>
      </c>
    </row>
    <row r="81" spans="1:5" ht="15">
      <c r="A81" s="2">
        <v>1.7</v>
      </c>
      <c r="B81" s="36" t="s">
        <v>136</v>
      </c>
      <c r="C81" s="48">
        <v>0.027</v>
      </c>
      <c r="D81" s="8">
        <v>5673.7</v>
      </c>
      <c r="E81" s="12">
        <f t="shared" si="1"/>
        <v>153.1899</v>
      </c>
    </row>
    <row r="82" spans="1:5" ht="15">
      <c r="A82" s="31">
        <v>2</v>
      </c>
      <c r="B82" s="34" t="s">
        <v>9</v>
      </c>
      <c r="C82" s="27">
        <f>SUM(C83:C93)</f>
        <v>1.7735</v>
      </c>
      <c r="D82" s="8">
        <v>5673.7</v>
      </c>
      <c r="E82" s="40">
        <f t="shared" si="1"/>
        <v>10062.30695</v>
      </c>
    </row>
    <row r="83" spans="1:5" ht="15">
      <c r="A83" s="30">
        <v>2.1</v>
      </c>
      <c r="B83" s="36" t="s">
        <v>10</v>
      </c>
      <c r="C83" s="28">
        <v>0.7985</v>
      </c>
      <c r="D83" s="8">
        <v>5673.7</v>
      </c>
      <c r="E83" s="12">
        <f t="shared" si="1"/>
        <v>4530.44945</v>
      </c>
    </row>
    <row r="84" spans="1:5" ht="15">
      <c r="A84" s="30">
        <v>2.2</v>
      </c>
      <c r="B84" s="36" t="s">
        <v>11</v>
      </c>
      <c r="C84" s="28">
        <v>0.3804</v>
      </c>
      <c r="D84" s="8">
        <v>5673.7</v>
      </c>
      <c r="E84" s="12">
        <f t="shared" si="1"/>
        <v>2158.2754800000002</v>
      </c>
    </row>
    <row r="85" spans="1:5" ht="15">
      <c r="A85" s="30">
        <v>2.3</v>
      </c>
      <c r="B85" s="36" t="s">
        <v>38</v>
      </c>
      <c r="C85" s="28">
        <v>0.0203</v>
      </c>
      <c r="D85" s="8">
        <v>5673.7</v>
      </c>
      <c r="E85" s="12">
        <f t="shared" si="1"/>
        <v>115.17611</v>
      </c>
    </row>
    <row r="86" spans="1:5" ht="15">
      <c r="A86" s="30">
        <v>2.4</v>
      </c>
      <c r="B86" s="36" t="s">
        <v>13</v>
      </c>
      <c r="C86" s="28">
        <v>0.28</v>
      </c>
      <c r="D86" s="8">
        <v>5673.7</v>
      </c>
      <c r="E86" s="12">
        <f t="shared" si="1"/>
        <v>1588.6360000000002</v>
      </c>
    </row>
    <row r="87" spans="1:5" ht="15">
      <c r="A87" s="30">
        <v>2.5</v>
      </c>
      <c r="B87" s="36" t="s">
        <v>39</v>
      </c>
      <c r="C87" s="28">
        <v>0.1099</v>
      </c>
      <c r="D87" s="8">
        <v>5673.7</v>
      </c>
      <c r="E87" s="12">
        <f t="shared" si="1"/>
        <v>623.53963</v>
      </c>
    </row>
    <row r="88" spans="1:5" ht="23.25">
      <c r="A88" s="30">
        <v>2.6</v>
      </c>
      <c r="B88" s="36" t="s">
        <v>14</v>
      </c>
      <c r="C88" s="28">
        <v>0.009</v>
      </c>
      <c r="D88" s="8">
        <v>5673.7</v>
      </c>
      <c r="E88" s="12">
        <f t="shared" si="1"/>
        <v>51.06329999999999</v>
      </c>
    </row>
    <row r="89" spans="1:5" ht="15">
      <c r="A89" s="30">
        <v>2.7</v>
      </c>
      <c r="B89" s="36" t="s">
        <v>15</v>
      </c>
      <c r="C89" s="28">
        <v>0.038</v>
      </c>
      <c r="D89" s="8">
        <v>5673.7</v>
      </c>
      <c r="E89" s="12">
        <f t="shared" si="1"/>
        <v>215.6006</v>
      </c>
    </row>
    <row r="90" spans="1:5" ht="15">
      <c r="A90" s="37" t="s">
        <v>154</v>
      </c>
      <c r="B90" s="36" t="s">
        <v>16</v>
      </c>
      <c r="C90" s="28">
        <v>0.0144</v>
      </c>
      <c r="D90" s="8">
        <v>5673.7</v>
      </c>
      <c r="E90" s="12">
        <f t="shared" si="1"/>
        <v>81.70128</v>
      </c>
    </row>
    <row r="91" spans="1:5" ht="15">
      <c r="A91" s="30">
        <v>2.9</v>
      </c>
      <c r="B91" s="36" t="s">
        <v>17</v>
      </c>
      <c r="C91" s="28">
        <v>0.0542</v>
      </c>
      <c r="D91" s="8">
        <v>5673.7</v>
      </c>
      <c r="E91" s="12">
        <f t="shared" si="1"/>
        <v>307.51453999999995</v>
      </c>
    </row>
    <row r="92" spans="1:5" ht="15">
      <c r="A92" s="89">
        <v>2.1</v>
      </c>
      <c r="B92" s="36" t="s">
        <v>18</v>
      </c>
      <c r="C92" s="28">
        <v>0.049</v>
      </c>
      <c r="D92" s="8">
        <v>5673.7</v>
      </c>
      <c r="E92" s="12">
        <f t="shared" si="1"/>
        <v>278.0113</v>
      </c>
    </row>
    <row r="93" spans="1:5" ht="23.25">
      <c r="A93" s="30">
        <v>2.11</v>
      </c>
      <c r="B93" s="36" t="s">
        <v>138</v>
      </c>
      <c r="C93" s="28">
        <v>0.0198</v>
      </c>
      <c r="D93" s="8">
        <v>5673.7</v>
      </c>
      <c r="E93" s="12">
        <f t="shared" si="1"/>
        <v>112.33926000000001</v>
      </c>
    </row>
    <row r="94" spans="1:5" ht="23.25">
      <c r="A94" s="31">
        <v>3</v>
      </c>
      <c r="B94" s="34" t="s">
        <v>19</v>
      </c>
      <c r="C94" s="27">
        <f>SUM(C95:C98)</f>
        <v>2.8205000000000005</v>
      </c>
      <c r="D94" s="8">
        <v>5673.7</v>
      </c>
      <c r="E94" s="40">
        <f t="shared" si="1"/>
        <v>16002.670850000002</v>
      </c>
    </row>
    <row r="95" spans="1:5" ht="15">
      <c r="A95" s="30">
        <v>3.1</v>
      </c>
      <c r="B95" s="36" t="s">
        <v>20</v>
      </c>
      <c r="C95" s="28">
        <v>2.5994</v>
      </c>
      <c r="D95" s="8">
        <v>5673.7</v>
      </c>
      <c r="E95" s="12">
        <f t="shared" si="1"/>
        <v>14748.21578</v>
      </c>
    </row>
    <row r="96" spans="1:5" ht="15">
      <c r="A96" s="30">
        <v>3.2</v>
      </c>
      <c r="B96" s="36" t="s">
        <v>21</v>
      </c>
      <c r="C96" s="28">
        <v>0.1839</v>
      </c>
      <c r="D96" s="8">
        <v>5673.7</v>
      </c>
      <c r="E96" s="12">
        <f t="shared" si="1"/>
        <v>1043.39343</v>
      </c>
    </row>
    <row r="97" spans="1:5" ht="15">
      <c r="A97" s="30">
        <v>3.3</v>
      </c>
      <c r="B97" s="36" t="s">
        <v>157</v>
      </c>
      <c r="C97" s="28">
        <v>0.0365</v>
      </c>
      <c r="D97" s="8">
        <v>5673.7</v>
      </c>
      <c r="E97" s="107">
        <f>C97*D97</f>
        <v>207.09005</v>
      </c>
    </row>
    <row r="98" spans="1:5" ht="15">
      <c r="A98" s="30">
        <v>3.3</v>
      </c>
      <c r="B98" s="36" t="s">
        <v>22</v>
      </c>
      <c r="C98" s="28">
        <v>0.0007</v>
      </c>
      <c r="D98" s="8">
        <v>5673.7</v>
      </c>
      <c r="E98" s="12">
        <f t="shared" si="1"/>
        <v>3.97159</v>
      </c>
    </row>
    <row r="99" spans="1:5" ht="15">
      <c r="A99" s="31">
        <v>4</v>
      </c>
      <c r="B99" s="34" t="s">
        <v>23</v>
      </c>
      <c r="C99" s="27">
        <f>SUM(C100:C106)</f>
        <v>2.9745296</v>
      </c>
      <c r="D99" s="8">
        <v>5673.7</v>
      </c>
      <c r="E99" s="40">
        <f t="shared" si="1"/>
        <v>16876.588591519998</v>
      </c>
    </row>
    <row r="100" spans="1:5" ht="23.25">
      <c r="A100" s="30">
        <v>4.1</v>
      </c>
      <c r="B100" s="36" t="s">
        <v>41</v>
      </c>
      <c r="C100" s="28">
        <v>1.9848</v>
      </c>
      <c r="D100" s="8">
        <v>5673.7</v>
      </c>
      <c r="E100" s="12">
        <f t="shared" si="1"/>
        <v>11261.159759999999</v>
      </c>
    </row>
    <row r="101" spans="1:5" ht="15">
      <c r="A101" s="30">
        <v>4.2</v>
      </c>
      <c r="B101" s="36" t="s">
        <v>115</v>
      </c>
      <c r="C101" s="28">
        <f>C100*0.202</f>
        <v>0.4009296</v>
      </c>
      <c r="D101" s="8">
        <v>5673.7</v>
      </c>
      <c r="E101" s="12">
        <f t="shared" si="1"/>
        <v>2274.7542715199997</v>
      </c>
    </row>
    <row r="102" spans="1:5" ht="15">
      <c r="A102" s="30">
        <v>4.3</v>
      </c>
      <c r="B102" s="36" t="s">
        <v>24</v>
      </c>
      <c r="C102" s="28">
        <v>0.2753</v>
      </c>
      <c r="D102" s="8">
        <v>5673.7</v>
      </c>
      <c r="E102" s="12">
        <f t="shared" si="1"/>
        <v>1561.9696099999999</v>
      </c>
    </row>
    <row r="103" spans="1:5" ht="15">
      <c r="A103" s="30">
        <v>4.4</v>
      </c>
      <c r="B103" s="36" t="s">
        <v>139</v>
      </c>
      <c r="C103" s="28">
        <v>0.0383</v>
      </c>
      <c r="D103" s="8">
        <v>5673.7</v>
      </c>
      <c r="E103" s="12">
        <f t="shared" si="1"/>
        <v>217.30271</v>
      </c>
    </row>
    <row r="104" spans="1:5" ht="15">
      <c r="A104" s="30">
        <v>4.5</v>
      </c>
      <c r="B104" s="36" t="s">
        <v>25</v>
      </c>
      <c r="C104" s="28">
        <v>0.0012</v>
      </c>
      <c r="D104" s="8">
        <v>5673.7</v>
      </c>
      <c r="E104" s="12">
        <f t="shared" si="1"/>
        <v>6.808439999999999</v>
      </c>
    </row>
    <row r="105" spans="1:5" ht="15">
      <c r="A105" s="30">
        <v>4.6</v>
      </c>
      <c r="B105" s="36" t="s">
        <v>26</v>
      </c>
      <c r="C105" s="28">
        <v>0.0819</v>
      </c>
      <c r="D105" s="8">
        <v>5673.7</v>
      </c>
      <c r="E105" s="12">
        <f t="shared" si="1"/>
        <v>464.67602999999997</v>
      </c>
    </row>
    <row r="106" spans="1:5" ht="15">
      <c r="A106" s="30">
        <v>4.7</v>
      </c>
      <c r="B106" s="36" t="s">
        <v>42</v>
      </c>
      <c r="C106" s="28">
        <v>0.1921</v>
      </c>
      <c r="D106" s="8">
        <v>5673.7</v>
      </c>
      <c r="E106" s="12">
        <f t="shared" si="1"/>
        <v>1089.91777</v>
      </c>
    </row>
    <row r="107" spans="1:5" ht="15">
      <c r="A107" s="31">
        <v>5</v>
      </c>
      <c r="B107" s="34" t="s">
        <v>27</v>
      </c>
      <c r="C107" s="27">
        <v>1.1439</v>
      </c>
      <c r="D107" s="8">
        <v>5673.7</v>
      </c>
      <c r="E107" s="40">
        <f t="shared" si="1"/>
        <v>6490.14543</v>
      </c>
    </row>
    <row r="108" spans="1:5" ht="23.25">
      <c r="A108" s="30">
        <v>5.1</v>
      </c>
      <c r="B108" s="36" t="s">
        <v>43</v>
      </c>
      <c r="C108" s="28">
        <v>0.5794</v>
      </c>
      <c r="D108" s="8">
        <v>5673.7</v>
      </c>
      <c r="E108" s="12">
        <f t="shared" si="1"/>
        <v>3287.34178</v>
      </c>
    </row>
    <row r="109" spans="1:5" ht="15">
      <c r="A109" s="30">
        <v>5.2</v>
      </c>
      <c r="B109" s="36" t="s">
        <v>115</v>
      </c>
      <c r="C109" s="28">
        <f>C108*0.202</f>
        <v>0.11703880000000001</v>
      </c>
      <c r="D109" s="8">
        <v>5673.7</v>
      </c>
      <c r="E109" s="12">
        <f t="shared" si="1"/>
        <v>664.04303956</v>
      </c>
    </row>
    <row r="110" spans="1:5" ht="15">
      <c r="A110" s="30">
        <v>5.3</v>
      </c>
      <c r="B110" s="36" t="s">
        <v>28</v>
      </c>
      <c r="C110" s="28">
        <v>0.1618</v>
      </c>
      <c r="D110" s="8">
        <v>5673.7</v>
      </c>
      <c r="E110" s="12">
        <f t="shared" si="1"/>
        <v>918.00466</v>
      </c>
    </row>
    <row r="111" spans="1:5" ht="15">
      <c r="A111" s="30">
        <v>5.4</v>
      </c>
      <c r="B111" s="36" t="s">
        <v>29</v>
      </c>
      <c r="C111" s="28">
        <v>0.2857</v>
      </c>
      <c r="D111" s="8">
        <v>5673.7</v>
      </c>
      <c r="E111" s="12">
        <f t="shared" si="1"/>
        <v>1620.97609</v>
      </c>
    </row>
    <row r="112" spans="1:5" ht="15">
      <c r="A112" s="31">
        <v>6</v>
      </c>
      <c r="B112" s="34" t="s">
        <v>44</v>
      </c>
      <c r="C112" s="27">
        <v>2.682</v>
      </c>
      <c r="D112" s="8">
        <v>5673.7</v>
      </c>
      <c r="E112" s="40">
        <f t="shared" si="1"/>
        <v>15216.863399999998</v>
      </c>
    </row>
    <row r="113" spans="1:5" ht="15">
      <c r="A113" s="35">
        <v>6.1</v>
      </c>
      <c r="B113" s="34" t="s">
        <v>117</v>
      </c>
      <c r="C113" s="27">
        <f>C120*9.85%</f>
        <v>1.4154449999999998</v>
      </c>
      <c r="D113" s="8">
        <v>5673.7</v>
      </c>
      <c r="E113" s="40">
        <f t="shared" si="1"/>
        <v>8030.810296499999</v>
      </c>
    </row>
    <row r="114" spans="1:5" ht="15">
      <c r="A114" s="31">
        <v>7</v>
      </c>
      <c r="B114" s="34" t="s">
        <v>30</v>
      </c>
      <c r="C114" s="27">
        <v>0.009</v>
      </c>
      <c r="D114" s="8">
        <v>5673.7</v>
      </c>
      <c r="E114" s="40">
        <f t="shared" si="1"/>
        <v>51.06329999999999</v>
      </c>
    </row>
    <row r="115" spans="1:5" ht="15">
      <c r="A115" s="31">
        <v>8</v>
      </c>
      <c r="B115" s="34" t="s">
        <v>31</v>
      </c>
      <c r="C115" s="29">
        <v>13.8313</v>
      </c>
      <c r="D115" s="8">
        <v>5673.7</v>
      </c>
      <c r="E115" s="40">
        <f t="shared" si="1"/>
        <v>78474.64681</v>
      </c>
    </row>
    <row r="116" spans="1:5" ht="15">
      <c r="A116" s="38">
        <v>9</v>
      </c>
      <c r="B116" s="36" t="s">
        <v>32</v>
      </c>
      <c r="C116" s="28">
        <v>0.4133</v>
      </c>
      <c r="D116" s="8">
        <v>5673.7</v>
      </c>
      <c r="E116" s="12">
        <f t="shared" si="1"/>
        <v>2344.9402099999998</v>
      </c>
    </row>
    <row r="117" spans="1:5" ht="15">
      <c r="A117" s="38">
        <v>10</v>
      </c>
      <c r="B117" s="36" t="s">
        <v>45</v>
      </c>
      <c r="C117" s="28">
        <v>0.1254</v>
      </c>
      <c r="D117" s="8">
        <v>5673.7</v>
      </c>
      <c r="E117" s="12">
        <f>C117*D117</f>
        <v>711.48198</v>
      </c>
    </row>
    <row r="118" spans="1:5" ht="15">
      <c r="A118" s="31">
        <v>11</v>
      </c>
      <c r="B118" s="54" t="s">
        <v>33</v>
      </c>
      <c r="C118" s="27">
        <f>C115+C116+C117</f>
        <v>14.370000000000001</v>
      </c>
      <c r="D118" s="8">
        <v>5673.7</v>
      </c>
      <c r="E118" s="40">
        <f>E115+E116+E117</f>
        <v>81531.069</v>
      </c>
    </row>
    <row r="119" spans="1:5" ht="15">
      <c r="A119" s="61"/>
      <c r="B119" s="62" t="s">
        <v>46</v>
      </c>
      <c r="C119" s="63"/>
      <c r="D119" s="7"/>
      <c r="E119" s="12"/>
    </row>
    <row r="120" spans="1:5" ht="15">
      <c r="A120" s="2"/>
      <c r="B120" s="2"/>
      <c r="C120" s="64">
        <v>14.37</v>
      </c>
      <c r="D120" s="7"/>
      <c r="E120" s="12"/>
    </row>
    <row r="124" spans="2:5" ht="15">
      <c r="B124" t="s">
        <v>160</v>
      </c>
      <c r="E124" s="110" t="s">
        <v>161</v>
      </c>
    </row>
  </sheetData>
  <sheetProtection/>
  <mergeCells count="14">
    <mergeCell ref="A8:B8"/>
    <mergeCell ref="A9:B9"/>
    <mergeCell ref="C10:E10"/>
    <mergeCell ref="A62:E62"/>
    <mergeCell ref="A1:E1"/>
    <mergeCell ref="A3:E3"/>
    <mergeCell ref="A5:E5"/>
    <mergeCell ref="A7:B7"/>
    <mergeCell ref="A63:E63"/>
    <mergeCell ref="C70:E70"/>
    <mergeCell ref="A65:E65"/>
    <mergeCell ref="A67:B67"/>
    <mergeCell ref="A68:B68"/>
    <mergeCell ref="A69:B69"/>
  </mergeCells>
  <hyperlinks>
    <hyperlink ref="A3:E3" location="ГЛАВНАЯ!A1" display="Вернуться на главную страницу к списку домов"/>
    <hyperlink ref="A62:E62" location="ГЛАВНАЯ!A1" display="Вернуться на главную страницу к списку домов"/>
  </hyperlink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3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12.57421875" style="0" customWidth="1"/>
    <col min="2" max="2" width="45.57421875" style="0" customWidth="1"/>
    <col min="3" max="3" width="11.57421875" style="0" hidden="1" customWidth="1"/>
    <col min="4" max="4" width="16.7109375" style="0" hidden="1" customWidth="1"/>
    <col min="5" max="5" width="31.28125" style="0" customWidth="1"/>
  </cols>
  <sheetData>
    <row r="1" spans="1:5" ht="48" customHeight="1" thickBot="1">
      <c r="A1" s="122" t="s">
        <v>140</v>
      </c>
      <c r="B1" s="123"/>
      <c r="C1" s="123"/>
      <c r="D1" s="123"/>
      <c r="E1" s="123"/>
    </row>
    <row r="3" spans="1:5" ht="15">
      <c r="A3" s="126" t="s">
        <v>86</v>
      </c>
      <c r="B3" s="126"/>
      <c r="C3" s="126"/>
      <c r="D3" s="126"/>
      <c r="E3" s="126"/>
    </row>
    <row r="5" spans="1:5" ht="15">
      <c r="A5" s="124" t="s">
        <v>54</v>
      </c>
      <c r="B5" s="124"/>
      <c r="C5" s="124"/>
      <c r="D5" s="124"/>
      <c r="E5" s="124"/>
    </row>
    <row r="6" spans="1:5" ht="15">
      <c r="A6" s="14" t="s">
        <v>147</v>
      </c>
      <c r="B6" s="14"/>
      <c r="C6" s="14"/>
      <c r="D6" s="14"/>
      <c r="E6" s="14"/>
    </row>
    <row r="7" spans="1:5" ht="15">
      <c r="A7" s="119" t="s">
        <v>1</v>
      </c>
      <c r="B7" s="119"/>
      <c r="C7" s="7"/>
      <c r="D7" s="7"/>
      <c r="E7" s="8">
        <v>5575.6</v>
      </c>
    </row>
    <row r="8" spans="1:5" ht="15">
      <c r="A8" s="119" t="s">
        <v>2</v>
      </c>
      <c r="B8" s="119"/>
      <c r="C8" s="7"/>
      <c r="D8" s="7"/>
      <c r="E8" s="8">
        <v>11.27</v>
      </c>
    </row>
    <row r="9" spans="1:5" ht="15">
      <c r="A9" s="120"/>
      <c r="B9" s="120"/>
      <c r="C9" s="7"/>
      <c r="D9" s="7"/>
      <c r="E9" s="13">
        <f>E7*E8</f>
        <v>62837.012</v>
      </c>
    </row>
    <row r="10" spans="1:5" ht="49.5" customHeight="1">
      <c r="A10" s="9" t="s">
        <v>35</v>
      </c>
      <c r="B10" s="10" t="s">
        <v>3</v>
      </c>
      <c r="C10" s="121" t="s">
        <v>34</v>
      </c>
      <c r="D10" s="121"/>
      <c r="E10" s="121"/>
    </row>
    <row r="11" spans="1:5" ht="23.25">
      <c r="A11" s="33">
        <v>1</v>
      </c>
      <c r="B11" s="34" t="s">
        <v>36</v>
      </c>
      <c r="C11" s="27">
        <f>SUM(C14:C21)</f>
        <v>2.3216834</v>
      </c>
      <c r="D11" s="7">
        <v>5575.6</v>
      </c>
      <c r="E11" s="40">
        <f>C11*D11</f>
        <v>12944.77796504</v>
      </c>
    </row>
    <row r="12" spans="1:5" ht="15">
      <c r="A12" s="45"/>
      <c r="B12" s="46" t="s">
        <v>4</v>
      </c>
      <c r="C12" s="47"/>
      <c r="D12" s="7">
        <f>E7</f>
        <v>5575.6</v>
      </c>
      <c r="E12" s="12"/>
    </row>
    <row r="13" spans="1:5" ht="15">
      <c r="A13" s="3">
        <v>1.1</v>
      </c>
      <c r="B13" s="4" t="s">
        <v>37</v>
      </c>
      <c r="C13" s="5">
        <f>C14+C15</f>
        <v>1.6717</v>
      </c>
      <c r="D13" s="7">
        <f>E7</f>
        <v>5575.6</v>
      </c>
      <c r="E13" s="12">
        <f aca="true" t="shared" si="0" ref="E13:E56">C13*D13</f>
        <v>9320.730520000001</v>
      </c>
    </row>
    <row r="14" spans="1:5" ht="15">
      <c r="A14" s="2"/>
      <c r="B14" s="4" t="s">
        <v>5</v>
      </c>
      <c r="C14" s="6">
        <v>1.6717</v>
      </c>
      <c r="D14" s="7">
        <f>E7</f>
        <v>5575.6</v>
      </c>
      <c r="E14" s="12">
        <f t="shared" si="0"/>
        <v>9320.730520000001</v>
      </c>
    </row>
    <row r="15" spans="1:5" ht="15">
      <c r="A15" s="2"/>
      <c r="B15" s="4" t="s">
        <v>6</v>
      </c>
      <c r="C15" s="6"/>
      <c r="D15" s="7">
        <f>E7</f>
        <v>5575.6</v>
      </c>
      <c r="E15" s="12"/>
    </row>
    <row r="16" spans="1:5" ht="15">
      <c r="A16" s="2">
        <v>1.2</v>
      </c>
      <c r="B16" s="4" t="s">
        <v>115</v>
      </c>
      <c r="C16" s="6">
        <f>(C14+C15)*0.202</f>
        <v>0.3376834</v>
      </c>
      <c r="D16" s="7">
        <f>E7</f>
        <v>5575.6</v>
      </c>
      <c r="E16" s="12">
        <f t="shared" si="0"/>
        <v>1882.7875650400003</v>
      </c>
    </row>
    <row r="17" spans="1:5" ht="23.25">
      <c r="A17" s="2">
        <v>1.3</v>
      </c>
      <c r="B17" s="4" t="s">
        <v>134</v>
      </c>
      <c r="C17" s="6">
        <v>0.0143</v>
      </c>
      <c r="D17" s="7">
        <f>E7</f>
        <v>5575.6</v>
      </c>
      <c r="E17" s="12">
        <f t="shared" si="0"/>
        <v>79.73108</v>
      </c>
    </row>
    <row r="18" spans="1:5" ht="15">
      <c r="A18" s="2">
        <v>1.4</v>
      </c>
      <c r="B18" s="36" t="s">
        <v>7</v>
      </c>
      <c r="C18" s="28"/>
      <c r="D18" s="7">
        <f>E7</f>
        <v>5575.6</v>
      </c>
      <c r="E18" s="12"/>
    </row>
    <row r="19" spans="1:5" ht="15">
      <c r="A19" s="2">
        <v>1.5</v>
      </c>
      <c r="B19" s="36" t="s">
        <v>8</v>
      </c>
      <c r="C19" s="28">
        <v>0.0816</v>
      </c>
      <c r="D19" s="7">
        <f>E7</f>
        <v>5575.6</v>
      </c>
      <c r="E19" s="12">
        <f t="shared" si="0"/>
        <v>454.96896000000004</v>
      </c>
    </row>
    <row r="20" spans="1:5" ht="15">
      <c r="A20" s="2">
        <v>1.6</v>
      </c>
      <c r="B20" s="36" t="s">
        <v>135</v>
      </c>
      <c r="C20" s="28">
        <v>0.1164</v>
      </c>
      <c r="D20" s="7">
        <f>E7</f>
        <v>5575.6</v>
      </c>
      <c r="E20" s="12">
        <f t="shared" si="0"/>
        <v>648.9998400000001</v>
      </c>
    </row>
    <row r="21" spans="1:5" ht="15">
      <c r="A21" s="2">
        <v>1.7</v>
      </c>
      <c r="B21" s="36" t="s">
        <v>136</v>
      </c>
      <c r="C21" s="48">
        <v>0.1</v>
      </c>
      <c r="D21" s="7">
        <f>E7</f>
        <v>5575.6</v>
      </c>
      <c r="E21" s="12">
        <f t="shared" si="0"/>
        <v>557.5600000000001</v>
      </c>
    </row>
    <row r="22" spans="1:5" ht="15">
      <c r="A22" s="31">
        <v>2</v>
      </c>
      <c r="B22" s="34" t="s">
        <v>9</v>
      </c>
      <c r="C22" s="27">
        <f>SUM(C23:C34)</f>
        <v>2.0415</v>
      </c>
      <c r="D22" s="7">
        <f>E7</f>
        <v>5575.6</v>
      </c>
      <c r="E22" s="40">
        <f t="shared" si="0"/>
        <v>11382.587400000002</v>
      </c>
    </row>
    <row r="23" spans="1:5" ht="15">
      <c r="A23" s="30">
        <v>2.1</v>
      </c>
      <c r="B23" s="36" t="s">
        <v>10</v>
      </c>
      <c r="C23" s="28">
        <v>0.6191</v>
      </c>
      <c r="D23" s="7">
        <f>E7</f>
        <v>5575.6</v>
      </c>
      <c r="E23" s="12">
        <f t="shared" si="0"/>
        <v>3451.85396</v>
      </c>
    </row>
    <row r="24" spans="1:5" ht="15">
      <c r="A24" s="30">
        <v>2.2</v>
      </c>
      <c r="B24" s="36" t="s">
        <v>11</v>
      </c>
      <c r="C24" s="28">
        <v>0.2333</v>
      </c>
      <c r="D24" s="7">
        <f>E7</f>
        <v>5575.6</v>
      </c>
      <c r="E24" s="12">
        <f t="shared" si="0"/>
        <v>1300.7874800000002</v>
      </c>
    </row>
    <row r="25" spans="1:5" ht="15">
      <c r="A25" s="30">
        <v>2.3</v>
      </c>
      <c r="B25" s="36" t="s">
        <v>12</v>
      </c>
      <c r="C25" s="28">
        <v>0.6167</v>
      </c>
      <c r="D25" s="7">
        <f>E7</f>
        <v>5575.6</v>
      </c>
      <c r="E25" s="12">
        <f t="shared" si="0"/>
        <v>3438.4725200000003</v>
      </c>
    </row>
    <row r="26" spans="1:5" ht="23.25">
      <c r="A26" s="30">
        <v>2.4</v>
      </c>
      <c r="B26" s="36" t="s">
        <v>38</v>
      </c>
      <c r="C26" s="28">
        <v>0.0334</v>
      </c>
      <c r="D26" s="7">
        <f>E7</f>
        <v>5575.6</v>
      </c>
      <c r="E26" s="12">
        <f t="shared" si="0"/>
        <v>186.22504</v>
      </c>
    </row>
    <row r="27" spans="1:5" ht="15">
      <c r="A27" s="30">
        <v>2.5</v>
      </c>
      <c r="B27" s="36" t="s">
        <v>13</v>
      </c>
      <c r="C27" s="28">
        <v>0.2607</v>
      </c>
      <c r="D27" s="7">
        <f>E7</f>
        <v>5575.6</v>
      </c>
      <c r="E27" s="12">
        <f t="shared" si="0"/>
        <v>1453.55892</v>
      </c>
    </row>
    <row r="28" spans="1:5" ht="15">
      <c r="A28" s="30">
        <v>2.6</v>
      </c>
      <c r="B28" s="36" t="s">
        <v>39</v>
      </c>
      <c r="C28" s="28">
        <v>0.0834</v>
      </c>
      <c r="D28" s="11">
        <f>E7</f>
        <v>5575.6</v>
      </c>
      <c r="E28" s="12">
        <f t="shared" si="0"/>
        <v>465.00504000000006</v>
      </c>
    </row>
    <row r="29" spans="1:5" ht="23.25">
      <c r="A29" s="30">
        <v>2.7</v>
      </c>
      <c r="B29" s="36" t="s">
        <v>14</v>
      </c>
      <c r="C29" s="28">
        <v>0.0092</v>
      </c>
      <c r="D29" s="7">
        <f>E7</f>
        <v>5575.6</v>
      </c>
      <c r="E29" s="12">
        <f t="shared" si="0"/>
        <v>51.29552</v>
      </c>
    </row>
    <row r="30" spans="1:5" ht="15">
      <c r="A30" s="30">
        <v>2.8</v>
      </c>
      <c r="B30" s="36" t="s">
        <v>15</v>
      </c>
      <c r="C30" s="28">
        <v>0.0483</v>
      </c>
      <c r="D30" s="7">
        <v>5575.6</v>
      </c>
      <c r="E30" s="12">
        <f t="shared" si="0"/>
        <v>269.30148</v>
      </c>
    </row>
    <row r="31" spans="1:5" ht="15">
      <c r="A31" s="37" t="s">
        <v>150</v>
      </c>
      <c r="B31" s="36" t="s">
        <v>16</v>
      </c>
      <c r="C31" s="28">
        <v>0.0144</v>
      </c>
      <c r="D31" s="7">
        <v>5575.6</v>
      </c>
      <c r="E31" s="12">
        <f t="shared" si="0"/>
        <v>80.28864</v>
      </c>
    </row>
    <row r="32" spans="1:5" ht="15">
      <c r="A32" s="30">
        <v>2.1</v>
      </c>
      <c r="B32" s="36" t="s">
        <v>17</v>
      </c>
      <c r="C32" s="28">
        <v>0.0542</v>
      </c>
      <c r="D32" s="7">
        <v>5575.6</v>
      </c>
      <c r="E32" s="12">
        <f t="shared" si="0"/>
        <v>302.19752</v>
      </c>
    </row>
    <row r="33" spans="1:5" ht="15">
      <c r="A33" s="30">
        <v>2.11</v>
      </c>
      <c r="B33" s="36" t="s">
        <v>18</v>
      </c>
      <c r="C33" s="28">
        <v>0.049</v>
      </c>
      <c r="D33" s="7">
        <v>5575.6</v>
      </c>
      <c r="E33" s="12">
        <f t="shared" si="0"/>
        <v>273.2044</v>
      </c>
    </row>
    <row r="34" spans="1:5" ht="23.25">
      <c r="A34" s="30">
        <v>2.12</v>
      </c>
      <c r="B34" s="36" t="s">
        <v>138</v>
      </c>
      <c r="C34" s="28">
        <v>0.0198</v>
      </c>
      <c r="D34" s="7">
        <v>5575.6</v>
      </c>
      <c r="E34" s="12">
        <f t="shared" si="0"/>
        <v>110.39688000000001</v>
      </c>
    </row>
    <row r="35" spans="1:5" ht="23.25">
      <c r="A35" s="31">
        <v>3</v>
      </c>
      <c r="B35" s="34" t="s">
        <v>19</v>
      </c>
      <c r="C35" s="27">
        <f>SUM(C36:C38)</f>
        <v>0</v>
      </c>
      <c r="D35" s="7">
        <v>5575.6</v>
      </c>
      <c r="E35" s="40">
        <f t="shared" si="0"/>
        <v>0</v>
      </c>
    </row>
    <row r="36" spans="1:5" ht="15">
      <c r="A36" s="30">
        <v>3.1</v>
      </c>
      <c r="B36" s="36" t="s">
        <v>20</v>
      </c>
      <c r="C36" s="28"/>
      <c r="D36" s="7">
        <v>5575.6</v>
      </c>
      <c r="E36" s="12"/>
    </row>
    <row r="37" spans="1:5" ht="15">
      <c r="A37" s="30">
        <v>3.2</v>
      </c>
      <c r="B37" s="36" t="s">
        <v>21</v>
      </c>
      <c r="C37" s="28"/>
      <c r="D37" s="7">
        <v>5575.6</v>
      </c>
      <c r="E37" s="12"/>
    </row>
    <row r="38" spans="1:5" ht="15">
      <c r="A38" s="30">
        <v>3.3</v>
      </c>
      <c r="B38" s="36" t="s">
        <v>22</v>
      </c>
      <c r="C38" s="28"/>
      <c r="D38" s="7">
        <v>5575.6</v>
      </c>
      <c r="E38" s="12"/>
    </row>
    <row r="39" spans="1:5" ht="23.25">
      <c r="A39" s="31">
        <v>4</v>
      </c>
      <c r="B39" s="34" t="s">
        <v>23</v>
      </c>
      <c r="C39" s="27">
        <f>SUM(C40:C46)</f>
        <v>2.9610388000000003</v>
      </c>
      <c r="D39" s="7">
        <v>5575.6</v>
      </c>
      <c r="E39" s="40">
        <f t="shared" si="0"/>
        <v>16509.567933280003</v>
      </c>
    </row>
    <row r="40" spans="1:5" ht="23.25">
      <c r="A40" s="30">
        <v>4.1</v>
      </c>
      <c r="B40" s="36" t="s">
        <v>41</v>
      </c>
      <c r="C40" s="28">
        <v>1.8294</v>
      </c>
      <c r="D40" s="7">
        <v>5575.6</v>
      </c>
      <c r="E40" s="12">
        <f t="shared" si="0"/>
        <v>10200.00264</v>
      </c>
    </row>
    <row r="41" spans="1:5" ht="15">
      <c r="A41" s="30">
        <v>4.2</v>
      </c>
      <c r="B41" s="36" t="s">
        <v>115</v>
      </c>
      <c r="C41" s="28">
        <f>C40*0.202</f>
        <v>0.3695388</v>
      </c>
      <c r="D41" s="7">
        <v>5575.6</v>
      </c>
      <c r="E41" s="12">
        <f t="shared" si="0"/>
        <v>2060.40053328</v>
      </c>
    </row>
    <row r="42" spans="1:5" ht="15">
      <c r="A42" s="30">
        <v>4.3</v>
      </c>
      <c r="B42" s="36" t="s">
        <v>24</v>
      </c>
      <c r="C42" s="28">
        <v>0.3973</v>
      </c>
      <c r="D42" s="7">
        <v>5575.6</v>
      </c>
      <c r="E42" s="12">
        <f t="shared" si="0"/>
        <v>2215.18588</v>
      </c>
    </row>
    <row r="43" spans="1:5" ht="15">
      <c r="A43" s="30">
        <v>4.4</v>
      </c>
      <c r="B43" s="36" t="s">
        <v>139</v>
      </c>
      <c r="C43" s="28">
        <v>0.0157</v>
      </c>
      <c r="D43" s="7">
        <v>5575.6</v>
      </c>
      <c r="E43" s="12">
        <f t="shared" si="0"/>
        <v>87.53692</v>
      </c>
    </row>
    <row r="44" spans="1:5" ht="15">
      <c r="A44" s="30">
        <v>4.5</v>
      </c>
      <c r="B44" s="36" t="s">
        <v>25</v>
      </c>
      <c r="C44" s="28">
        <v>0.0036000000000000003</v>
      </c>
      <c r="D44" s="7">
        <v>5575.6</v>
      </c>
      <c r="E44" s="12">
        <f t="shared" si="0"/>
        <v>20.072160000000004</v>
      </c>
    </row>
    <row r="45" spans="1:5" ht="15">
      <c r="A45" s="30">
        <v>4.6</v>
      </c>
      <c r="B45" s="36" t="s">
        <v>26</v>
      </c>
      <c r="C45" s="28">
        <v>0.083</v>
      </c>
      <c r="D45" s="7">
        <v>5575.6</v>
      </c>
      <c r="E45" s="12">
        <f t="shared" si="0"/>
        <v>462.7748</v>
      </c>
    </row>
    <row r="46" spans="1:5" ht="15">
      <c r="A46" s="30">
        <v>4.7</v>
      </c>
      <c r="B46" s="36" t="s">
        <v>42</v>
      </c>
      <c r="C46" s="28">
        <v>0.2625</v>
      </c>
      <c r="D46" s="7">
        <v>5575.6</v>
      </c>
      <c r="E46" s="12">
        <f t="shared" si="0"/>
        <v>1463.5950000000003</v>
      </c>
    </row>
    <row r="47" spans="1:5" ht="15">
      <c r="A47" s="31">
        <v>5</v>
      </c>
      <c r="B47" s="34" t="s">
        <v>27</v>
      </c>
      <c r="C47" s="27">
        <f>SUM(C48:C51)</f>
        <v>1.1244524</v>
      </c>
      <c r="D47" s="7">
        <v>5575.6</v>
      </c>
      <c r="E47" s="40">
        <f t="shared" si="0"/>
        <v>6269.49680144</v>
      </c>
    </row>
    <row r="48" spans="1:5" ht="23.25">
      <c r="A48" s="30">
        <v>5.1</v>
      </c>
      <c r="B48" s="36" t="s">
        <v>43</v>
      </c>
      <c r="C48" s="28">
        <v>0.5562</v>
      </c>
      <c r="D48" s="7">
        <v>5575.6</v>
      </c>
      <c r="E48" s="12">
        <f t="shared" si="0"/>
        <v>3101.14872</v>
      </c>
    </row>
    <row r="49" spans="1:5" ht="15">
      <c r="A49" s="30">
        <v>5.2</v>
      </c>
      <c r="B49" s="36" t="s">
        <v>115</v>
      </c>
      <c r="C49" s="28">
        <f>C48*0.202</f>
        <v>0.11235240000000002</v>
      </c>
      <c r="D49" s="7">
        <v>5575.6</v>
      </c>
      <c r="E49" s="12">
        <f t="shared" si="0"/>
        <v>626.4320414400001</v>
      </c>
    </row>
    <row r="50" spans="1:5" ht="15">
      <c r="A50" s="30">
        <v>5.3</v>
      </c>
      <c r="B50" s="36" t="s">
        <v>28</v>
      </c>
      <c r="C50" s="28">
        <v>0.1815</v>
      </c>
      <c r="D50" s="7">
        <v>5575.6</v>
      </c>
      <c r="E50" s="12">
        <f t="shared" si="0"/>
        <v>1011.9714</v>
      </c>
    </row>
    <row r="51" spans="1:5" ht="15">
      <c r="A51" s="30">
        <v>5.4</v>
      </c>
      <c r="B51" s="36" t="s">
        <v>29</v>
      </c>
      <c r="C51" s="28">
        <v>0.2744</v>
      </c>
      <c r="D51" s="7">
        <v>5575.6</v>
      </c>
      <c r="E51" s="12">
        <f t="shared" si="0"/>
        <v>1529.94464</v>
      </c>
    </row>
    <row r="52" spans="1:5" ht="15">
      <c r="A52" s="31">
        <v>6</v>
      </c>
      <c r="B52" s="34" t="s">
        <v>44</v>
      </c>
      <c r="C52" s="27">
        <f>C60*18.5%</f>
        <v>2.08495</v>
      </c>
      <c r="D52" s="7">
        <v>5575.6</v>
      </c>
      <c r="E52" s="40">
        <f t="shared" si="0"/>
        <v>11624.847220000001</v>
      </c>
    </row>
    <row r="53" spans="1:5" ht="15">
      <c r="A53" s="35">
        <v>6.1</v>
      </c>
      <c r="B53" s="34" t="s">
        <v>117</v>
      </c>
      <c r="C53" s="27">
        <f>C60*9.85%</f>
        <v>1.1100949999999998</v>
      </c>
      <c r="D53" s="7">
        <v>5575.6</v>
      </c>
      <c r="E53" s="40">
        <f t="shared" si="0"/>
        <v>6189.445682</v>
      </c>
    </row>
    <row r="54" spans="1:5" ht="15">
      <c r="A54" s="31">
        <v>7</v>
      </c>
      <c r="B54" s="34" t="s">
        <v>30</v>
      </c>
      <c r="C54" s="27">
        <v>0.009</v>
      </c>
      <c r="D54" s="7">
        <v>5575.6</v>
      </c>
      <c r="E54" s="40">
        <f t="shared" si="0"/>
        <v>50.1804</v>
      </c>
    </row>
    <row r="55" spans="1:5" ht="15">
      <c r="A55" s="31">
        <v>8</v>
      </c>
      <c r="B55" s="34" t="s">
        <v>31</v>
      </c>
      <c r="C55" s="29">
        <f>C54+C52+C47+C39+C35+C22+C11</f>
        <v>10.5426246</v>
      </c>
      <c r="D55" s="7">
        <v>5575.6</v>
      </c>
      <c r="E55" s="40">
        <f t="shared" si="0"/>
        <v>58781.45771976</v>
      </c>
    </row>
    <row r="56" spans="1:5" ht="15">
      <c r="A56" s="38">
        <v>9</v>
      </c>
      <c r="B56" s="36" t="s">
        <v>32</v>
      </c>
      <c r="C56" s="28">
        <v>0.6326</v>
      </c>
      <c r="D56" s="7">
        <v>5575.6</v>
      </c>
      <c r="E56" s="12">
        <f t="shared" si="0"/>
        <v>3527.1245600000007</v>
      </c>
    </row>
    <row r="57" spans="1:5" ht="15">
      <c r="A57" s="38">
        <v>10</v>
      </c>
      <c r="B57" s="36" t="s">
        <v>45</v>
      </c>
      <c r="C57" s="28">
        <v>0.0948</v>
      </c>
      <c r="D57" s="7">
        <v>5575.6</v>
      </c>
      <c r="E57" s="12">
        <f>C57*D57-0.14</f>
        <v>528.42688</v>
      </c>
    </row>
    <row r="58" spans="1:7" ht="15">
      <c r="A58" s="31">
        <v>11</v>
      </c>
      <c r="B58" s="54" t="s">
        <v>33</v>
      </c>
      <c r="C58" s="27">
        <f>C55+C56+C57</f>
        <v>11.2700246</v>
      </c>
      <c r="D58" s="7">
        <v>5575.6</v>
      </c>
      <c r="E58" s="40">
        <f>E55+E56+E57</f>
        <v>62837.009159760004</v>
      </c>
      <c r="G58" s="101"/>
    </row>
    <row r="59" spans="1:5" ht="15" hidden="1">
      <c r="A59" s="65"/>
      <c r="B59" s="50" t="s">
        <v>46</v>
      </c>
      <c r="C59" s="58">
        <v>10.08</v>
      </c>
      <c r="D59" s="7">
        <f>E37</f>
        <v>0</v>
      </c>
      <c r="E59" s="12"/>
    </row>
    <row r="60" spans="1:5" ht="15">
      <c r="A60" s="30"/>
      <c r="B60" s="30"/>
      <c r="C60" s="59">
        <v>11.27</v>
      </c>
      <c r="D60" s="7">
        <f>E38</f>
        <v>0</v>
      </c>
      <c r="E60" s="12"/>
    </row>
    <row r="61" spans="1:6" ht="30" customHeight="1" thickBot="1">
      <c r="A61" s="122" t="s">
        <v>140</v>
      </c>
      <c r="B61" s="123"/>
      <c r="C61" s="123"/>
      <c r="D61" s="123"/>
      <c r="E61" s="123"/>
      <c r="F61" s="102"/>
    </row>
    <row r="63" spans="1:5" ht="15.75" thickBot="1">
      <c r="A63" s="124" t="s">
        <v>54</v>
      </c>
      <c r="B63" s="124"/>
      <c r="C63" s="124"/>
      <c r="D63" s="124"/>
      <c r="E63" s="124"/>
    </row>
    <row r="64" spans="1:6" ht="15">
      <c r="A64" s="130"/>
      <c r="B64" s="130"/>
      <c r="C64" s="130"/>
      <c r="D64" s="130"/>
      <c r="E64" s="130"/>
      <c r="F64" s="108"/>
    </row>
    <row r="65" spans="1:5" ht="15">
      <c r="A65" s="14" t="s">
        <v>151</v>
      </c>
      <c r="B65" s="14"/>
      <c r="C65" s="14"/>
      <c r="D65" s="14"/>
      <c r="E65" s="14"/>
    </row>
    <row r="66" spans="1:5" ht="15">
      <c r="A66" s="119" t="s">
        <v>1</v>
      </c>
      <c r="B66" s="119"/>
      <c r="C66" s="7"/>
      <c r="D66" s="7"/>
      <c r="E66" s="8">
        <v>5575.6</v>
      </c>
    </row>
    <row r="67" spans="1:5" ht="15">
      <c r="A67" s="119" t="s">
        <v>2</v>
      </c>
      <c r="B67" s="119"/>
      <c r="C67" s="7"/>
      <c r="D67" s="7"/>
      <c r="E67" s="8">
        <v>11.27</v>
      </c>
    </row>
    <row r="68" spans="1:5" ht="15">
      <c r="A68" s="120"/>
      <c r="B68" s="120"/>
      <c r="C68" s="7"/>
      <c r="D68" s="7"/>
      <c r="E68" s="13">
        <f>E66*E67</f>
        <v>62837.012</v>
      </c>
    </row>
    <row r="69" spans="1:5" ht="32.25" customHeight="1">
      <c r="A69" s="9" t="s">
        <v>35</v>
      </c>
      <c r="B69" s="10" t="s">
        <v>3</v>
      </c>
      <c r="C69" s="121" t="s">
        <v>34</v>
      </c>
      <c r="D69" s="121"/>
      <c r="E69" s="121"/>
    </row>
    <row r="70" spans="1:5" ht="23.25">
      <c r="A70" s="33">
        <v>1</v>
      </c>
      <c r="B70" s="34" t="s">
        <v>36</v>
      </c>
      <c r="C70" s="27">
        <f>SUM(C73:C80)</f>
        <v>2.8056694</v>
      </c>
      <c r="D70" s="7">
        <v>5575.6</v>
      </c>
      <c r="E70" s="40">
        <f>C70*D70</f>
        <v>15643.290306640001</v>
      </c>
    </row>
    <row r="71" spans="1:5" ht="15">
      <c r="A71" s="45"/>
      <c r="B71" s="46" t="s">
        <v>4</v>
      </c>
      <c r="C71" s="47"/>
      <c r="D71" s="7">
        <f>E66</f>
        <v>5575.6</v>
      </c>
      <c r="E71" s="12"/>
    </row>
    <row r="72" spans="1:5" ht="15">
      <c r="A72" s="3">
        <v>1.1</v>
      </c>
      <c r="B72" s="4" t="s">
        <v>37</v>
      </c>
      <c r="C72" s="5">
        <f>C73+C74</f>
        <v>2.0647</v>
      </c>
      <c r="D72" s="7">
        <f>E66</f>
        <v>5575.6</v>
      </c>
      <c r="E72" s="12">
        <f>C72*D72</f>
        <v>11511.941320000002</v>
      </c>
    </row>
    <row r="73" spans="1:5" ht="15">
      <c r="A73" s="2"/>
      <c r="B73" s="4" t="s">
        <v>5</v>
      </c>
      <c r="C73" s="6">
        <v>2.0647</v>
      </c>
      <c r="D73" s="7">
        <f>E66</f>
        <v>5575.6</v>
      </c>
      <c r="E73" s="12">
        <f>C73*D73</f>
        <v>11511.941320000002</v>
      </c>
    </row>
    <row r="74" spans="1:5" ht="15">
      <c r="A74" s="2"/>
      <c r="B74" s="4" t="s">
        <v>6</v>
      </c>
      <c r="C74" s="6"/>
      <c r="D74" s="7">
        <f>E66</f>
        <v>5575.6</v>
      </c>
      <c r="E74" s="12"/>
    </row>
    <row r="75" spans="1:5" ht="15">
      <c r="A75" s="2">
        <v>1.2</v>
      </c>
      <c r="B75" s="4" t="s">
        <v>115</v>
      </c>
      <c r="C75" s="6">
        <f>(C73+C74)*0.202</f>
        <v>0.4170694000000001</v>
      </c>
      <c r="D75" s="7">
        <f>E66</f>
        <v>5575.6</v>
      </c>
      <c r="E75" s="12">
        <f>C75*D75</f>
        <v>2325.4121466400006</v>
      </c>
    </row>
    <row r="76" spans="1:5" ht="23.25">
      <c r="A76" s="2">
        <v>1.3</v>
      </c>
      <c r="B76" s="4" t="s">
        <v>134</v>
      </c>
      <c r="C76" s="6">
        <v>0.0302</v>
      </c>
      <c r="D76" s="7">
        <f>E66</f>
        <v>5575.6</v>
      </c>
      <c r="E76" s="12">
        <f>C76*D76</f>
        <v>168.38312000000002</v>
      </c>
    </row>
    <row r="77" spans="1:5" ht="15">
      <c r="A77" s="2">
        <v>1.4</v>
      </c>
      <c r="B77" s="36" t="s">
        <v>7</v>
      </c>
      <c r="C77" s="28"/>
      <c r="D77" s="7">
        <f>E66</f>
        <v>5575.6</v>
      </c>
      <c r="E77" s="12"/>
    </row>
    <row r="78" spans="1:5" ht="15">
      <c r="A78" s="2">
        <v>1.5</v>
      </c>
      <c r="B78" s="36" t="s">
        <v>8</v>
      </c>
      <c r="C78" s="28">
        <v>0.0821</v>
      </c>
      <c r="D78" s="7">
        <f>E66</f>
        <v>5575.6</v>
      </c>
      <c r="E78" s="12">
        <f aca="true" t="shared" si="1" ref="E78:E93">C78*D78</f>
        <v>457.75676000000004</v>
      </c>
    </row>
    <row r="79" spans="1:5" ht="15">
      <c r="A79" s="2">
        <v>1.6</v>
      </c>
      <c r="B79" s="36" t="s">
        <v>135</v>
      </c>
      <c r="C79" s="28">
        <v>0.1846</v>
      </c>
      <c r="D79" s="7">
        <f>E66</f>
        <v>5575.6</v>
      </c>
      <c r="E79" s="12">
        <f t="shared" si="1"/>
        <v>1029.25576</v>
      </c>
    </row>
    <row r="80" spans="1:5" ht="15">
      <c r="A80" s="2">
        <v>1.7</v>
      </c>
      <c r="B80" s="36" t="s">
        <v>136</v>
      </c>
      <c r="C80" s="48">
        <v>0.027</v>
      </c>
      <c r="D80" s="7">
        <f>E66</f>
        <v>5575.6</v>
      </c>
      <c r="E80" s="12">
        <f t="shared" si="1"/>
        <v>150.5412</v>
      </c>
    </row>
    <row r="81" spans="1:5" ht="15">
      <c r="A81" s="31">
        <v>2</v>
      </c>
      <c r="B81" s="34" t="s">
        <v>9</v>
      </c>
      <c r="C81" s="27">
        <f>SUM(C82:C92)</f>
        <v>1.762</v>
      </c>
      <c r="D81" s="7">
        <f>E66</f>
        <v>5575.6</v>
      </c>
      <c r="E81" s="40">
        <f t="shared" si="1"/>
        <v>9824.2072</v>
      </c>
    </row>
    <row r="82" spans="1:5" ht="15">
      <c r="A82" s="30">
        <v>2.1</v>
      </c>
      <c r="B82" s="36" t="s">
        <v>10</v>
      </c>
      <c r="C82" s="28">
        <v>0.7985</v>
      </c>
      <c r="D82" s="7">
        <f>E66</f>
        <v>5575.6</v>
      </c>
      <c r="E82" s="12">
        <f t="shared" si="1"/>
        <v>4452.1166</v>
      </c>
    </row>
    <row r="83" spans="1:5" ht="15">
      <c r="A83" s="30">
        <v>2.2</v>
      </c>
      <c r="B83" s="36" t="s">
        <v>11</v>
      </c>
      <c r="C83" s="28">
        <v>0.3804</v>
      </c>
      <c r="D83" s="7">
        <f>E66</f>
        <v>5575.6</v>
      </c>
      <c r="E83" s="12">
        <f t="shared" si="1"/>
        <v>2120.9582400000004</v>
      </c>
    </row>
    <row r="84" spans="1:5" ht="23.25">
      <c r="A84" s="30">
        <v>2.3</v>
      </c>
      <c r="B84" s="36" t="s">
        <v>38</v>
      </c>
      <c r="C84" s="28">
        <v>0.0213</v>
      </c>
      <c r="D84" s="7">
        <f>E66</f>
        <v>5575.6</v>
      </c>
      <c r="E84" s="12">
        <f t="shared" si="1"/>
        <v>118.76028000000001</v>
      </c>
    </row>
    <row r="85" spans="1:5" ht="15">
      <c r="A85" s="30">
        <v>2.4</v>
      </c>
      <c r="B85" s="36" t="s">
        <v>13</v>
      </c>
      <c r="C85" s="28">
        <v>0.28</v>
      </c>
      <c r="D85" s="7">
        <f>E66</f>
        <v>5575.6</v>
      </c>
      <c r="E85" s="12">
        <f t="shared" si="1"/>
        <v>1561.1680000000003</v>
      </c>
    </row>
    <row r="86" spans="1:5" ht="15">
      <c r="A86" s="30">
        <v>2.5</v>
      </c>
      <c r="B86" s="36" t="s">
        <v>39</v>
      </c>
      <c r="C86" s="28">
        <v>0.1254</v>
      </c>
      <c r="D86" s="11">
        <f>E66</f>
        <v>5575.6</v>
      </c>
      <c r="E86" s="12">
        <f t="shared" si="1"/>
        <v>699.1802400000001</v>
      </c>
    </row>
    <row r="87" spans="1:5" ht="23.25">
      <c r="A87" s="30">
        <v>2.6</v>
      </c>
      <c r="B87" s="36" t="s">
        <v>14</v>
      </c>
      <c r="C87" s="28">
        <v>0.009</v>
      </c>
      <c r="D87" s="7">
        <f>E66</f>
        <v>5575.6</v>
      </c>
      <c r="E87" s="12">
        <f t="shared" si="1"/>
        <v>50.1804</v>
      </c>
    </row>
    <row r="88" spans="1:5" ht="15">
      <c r="A88" s="30">
        <v>2.7</v>
      </c>
      <c r="B88" s="36" t="s">
        <v>15</v>
      </c>
      <c r="C88" s="28">
        <v>0.038</v>
      </c>
      <c r="D88" s="7">
        <v>5575.6</v>
      </c>
      <c r="E88" s="12">
        <f t="shared" si="1"/>
        <v>211.8728</v>
      </c>
    </row>
    <row r="89" spans="1:5" ht="15">
      <c r="A89" s="37" t="s">
        <v>154</v>
      </c>
      <c r="B89" s="36" t="s">
        <v>16</v>
      </c>
      <c r="C89" s="28">
        <v>0.0144</v>
      </c>
      <c r="D89" s="7">
        <v>5575.6</v>
      </c>
      <c r="E89" s="12">
        <f t="shared" si="1"/>
        <v>80.28864</v>
      </c>
    </row>
    <row r="90" spans="1:5" ht="15">
      <c r="A90" s="89">
        <v>2.9</v>
      </c>
      <c r="B90" s="36" t="s">
        <v>17</v>
      </c>
      <c r="C90" s="28">
        <v>0.0262</v>
      </c>
      <c r="D90" s="7">
        <v>5575.6</v>
      </c>
      <c r="E90" s="12">
        <f t="shared" si="1"/>
        <v>146.08072</v>
      </c>
    </row>
    <row r="91" spans="1:5" ht="15">
      <c r="A91" s="30">
        <v>2.1</v>
      </c>
      <c r="B91" s="36" t="s">
        <v>18</v>
      </c>
      <c r="C91" s="28">
        <v>0.049</v>
      </c>
      <c r="D91" s="7">
        <f>D88</f>
        <v>5575.6</v>
      </c>
      <c r="E91" s="12">
        <f t="shared" si="1"/>
        <v>273.2044</v>
      </c>
    </row>
    <row r="92" spans="1:5" ht="23.25">
      <c r="A92" s="30">
        <v>2.11</v>
      </c>
      <c r="B92" s="36" t="s">
        <v>138</v>
      </c>
      <c r="C92" s="28">
        <v>0.0198</v>
      </c>
      <c r="D92" s="7">
        <f>D91</f>
        <v>5575.6</v>
      </c>
      <c r="E92" s="12">
        <f t="shared" si="1"/>
        <v>110.39688000000001</v>
      </c>
    </row>
    <row r="93" spans="1:5" ht="23.25">
      <c r="A93" s="31">
        <v>3</v>
      </c>
      <c r="B93" s="34" t="s">
        <v>19</v>
      </c>
      <c r="C93" s="27">
        <f>SUM(C94:C96)</f>
        <v>0</v>
      </c>
      <c r="D93" s="7">
        <f>D91</f>
        <v>5575.6</v>
      </c>
      <c r="E93" s="40">
        <f t="shared" si="1"/>
        <v>0</v>
      </c>
    </row>
    <row r="94" spans="1:5" ht="15">
      <c r="A94" s="30">
        <v>3.1</v>
      </c>
      <c r="B94" s="36" t="s">
        <v>20</v>
      </c>
      <c r="C94" s="28"/>
      <c r="D94" s="7">
        <f>D91</f>
        <v>5575.6</v>
      </c>
      <c r="E94" s="12"/>
    </row>
    <row r="95" spans="1:5" ht="15">
      <c r="A95" s="30">
        <v>3.2</v>
      </c>
      <c r="B95" s="36" t="s">
        <v>21</v>
      </c>
      <c r="C95" s="28"/>
      <c r="D95" s="7">
        <f>D92</f>
        <v>5575.6</v>
      </c>
      <c r="E95" s="12"/>
    </row>
    <row r="96" spans="1:5" ht="15">
      <c r="A96" s="30">
        <v>3.3</v>
      </c>
      <c r="B96" s="36" t="s">
        <v>22</v>
      </c>
      <c r="C96" s="28"/>
      <c r="D96" s="7">
        <f>D95</f>
        <v>5575.6</v>
      </c>
      <c r="E96" s="12"/>
    </row>
    <row r="97" spans="1:5" ht="23.25">
      <c r="A97" s="31">
        <v>4</v>
      </c>
      <c r="B97" s="34" t="s">
        <v>23</v>
      </c>
      <c r="C97" s="27">
        <f>SUM(C98:C104)</f>
        <v>3.1740999999999997</v>
      </c>
      <c r="D97" s="7">
        <f>D96</f>
        <v>5575.6</v>
      </c>
      <c r="E97" s="40">
        <f aca="true" t="shared" si="2" ref="E97:E114">C97*D97</f>
        <v>17697.51196</v>
      </c>
    </row>
    <row r="98" spans="1:5" ht="23.25">
      <c r="A98" s="30">
        <v>4.1</v>
      </c>
      <c r="B98" s="36" t="s">
        <v>41</v>
      </c>
      <c r="C98" s="28">
        <v>1.9848</v>
      </c>
      <c r="D98" s="7">
        <f>D96</f>
        <v>5575.6</v>
      </c>
      <c r="E98" s="12">
        <f t="shared" si="2"/>
        <v>11066.45088</v>
      </c>
    </row>
    <row r="99" spans="1:5" ht="15">
      <c r="A99" s="30">
        <v>4.2</v>
      </c>
      <c r="B99" s="36" t="s">
        <v>115</v>
      </c>
      <c r="C99" s="28">
        <v>0.4009</v>
      </c>
      <c r="D99" s="7">
        <f>D96</f>
        <v>5575.6</v>
      </c>
      <c r="E99" s="12">
        <f t="shared" si="2"/>
        <v>2235.25804</v>
      </c>
    </row>
    <row r="100" spans="1:5" ht="15">
      <c r="A100" s="30">
        <v>4.3</v>
      </c>
      <c r="B100" s="36" t="s">
        <v>24</v>
      </c>
      <c r="C100" s="28">
        <v>0.3953</v>
      </c>
      <c r="D100" s="7">
        <f>D96</f>
        <v>5575.6</v>
      </c>
      <c r="E100" s="12">
        <f t="shared" si="2"/>
        <v>2204.03468</v>
      </c>
    </row>
    <row r="101" spans="1:5" ht="15">
      <c r="A101" s="30">
        <v>4.4</v>
      </c>
      <c r="B101" s="36" t="s">
        <v>139</v>
      </c>
      <c r="C101" s="28">
        <v>0.0383</v>
      </c>
      <c r="D101" s="7">
        <f>D98</f>
        <v>5575.6</v>
      </c>
      <c r="E101" s="12">
        <f t="shared" si="2"/>
        <v>213.54548000000003</v>
      </c>
    </row>
    <row r="102" spans="1:5" ht="15">
      <c r="A102" s="30">
        <v>4.5</v>
      </c>
      <c r="B102" s="36" t="s">
        <v>25</v>
      </c>
      <c r="C102" s="28">
        <v>0.0012</v>
      </c>
      <c r="D102" s="7">
        <f>D100</f>
        <v>5575.6</v>
      </c>
      <c r="E102" s="12">
        <f t="shared" si="2"/>
        <v>6.69072</v>
      </c>
    </row>
    <row r="103" spans="1:5" ht="15">
      <c r="A103" s="30">
        <v>4.6</v>
      </c>
      <c r="B103" s="36" t="s">
        <v>26</v>
      </c>
      <c r="C103" s="28">
        <v>0.0819</v>
      </c>
      <c r="D103" s="7">
        <f>D100</f>
        <v>5575.6</v>
      </c>
      <c r="E103" s="12">
        <f t="shared" si="2"/>
        <v>456.64164000000005</v>
      </c>
    </row>
    <row r="104" spans="1:5" ht="15">
      <c r="A104" s="30">
        <v>4.7</v>
      </c>
      <c r="B104" s="36" t="s">
        <v>42</v>
      </c>
      <c r="C104" s="28">
        <v>0.2717</v>
      </c>
      <c r="D104" s="7">
        <f>D100</f>
        <v>5575.6</v>
      </c>
      <c r="E104" s="12">
        <f t="shared" si="2"/>
        <v>1514.8905200000002</v>
      </c>
    </row>
    <row r="105" spans="1:5" ht="15">
      <c r="A105" s="31">
        <v>5</v>
      </c>
      <c r="B105" s="34" t="s">
        <v>27</v>
      </c>
      <c r="C105" s="27">
        <f>SUM(C106:C109)</f>
        <v>1.1439000000000001</v>
      </c>
      <c r="D105" s="7">
        <f>D100</f>
        <v>5575.6</v>
      </c>
      <c r="E105" s="40">
        <f t="shared" si="2"/>
        <v>6377.928840000001</v>
      </c>
    </row>
    <row r="106" spans="1:5" ht="23.25">
      <c r="A106" s="30">
        <v>5.1</v>
      </c>
      <c r="B106" s="36" t="s">
        <v>43</v>
      </c>
      <c r="C106" s="28">
        <v>0.5794</v>
      </c>
      <c r="D106" s="7">
        <f>D101</f>
        <v>5575.6</v>
      </c>
      <c r="E106" s="12">
        <f t="shared" si="2"/>
        <v>3230.50264</v>
      </c>
    </row>
    <row r="107" spans="1:5" ht="15">
      <c r="A107" s="30">
        <v>5.2</v>
      </c>
      <c r="B107" s="36" t="s">
        <v>115</v>
      </c>
      <c r="C107" s="28">
        <v>0.117</v>
      </c>
      <c r="D107" s="7">
        <f>D101</f>
        <v>5575.6</v>
      </c>
      <c r="E107" s="12">
        <f t="shared" si="2"/>
        <v>652.3452000000001</v>
      </c>
    </row>
    <row r="108" spans="1:5" ht="15">
      <c r="A108" s="30">
        <v>5.3</v>
      </c>
      <c r="B108" s="36" t="s">
        <v>28</v>
      </c>
      <c r="C108" s="28">
        <v>0.1618</v>
      </c>
      <c r="D108" s="7">
        <f>D101</f>
        <v>5575.6</v>
      </c>
      <c r="E108" s="12">
        <f t="shared" si="2"/>
        <v>902.1320800000001</v>
      </c>
    </row>
    <row r="109" spans="1:5" ht="15">
      <c r="A109" s="30">
        <v>5.4</v>
      </c>
      <c r="B109" s="36" t="s">
        <v>29</v>
      </c>
      <c r="C109" s="28">
        <v>0.2857</v>
      </c>
      <c r="D109" s="7">
        <f>D102</f>
        <v>5575.6</v>
      </c>
      <c r="E109" s="12">
        <f t="shared" si="2"/>
        <v>1592.94892</v>
      </c>
    </row>
    <row r="110" spans="1:5" ht="15">
      <c r="A110" s="31">
        <v>6</v>
      </c>
      <c r="B110" s="34" t="s">
        <v>44</v>
      </c>
      <c r="C110" s="27">
        <v>2.1347</v>
      </c>
      <c r="D110" s="7">
        <f>D100</f>
        <v>5575.6</v>
      </c>
      <c r="E110" s="40">
        <f t="shared" si="2"/>
        <v>11902.233320000001</v>
      </c>
    </row>
    <row r="111" spans="1:5" ht="15">
      <c r="A111" s="35">
        <v>6.1</v>
      </c>
      <c r="B111" s="34" t="s">
        <v>117</v>
      </c>
      <c r="C111" s="27">
        <f>C118*9.85%</f>
        <v>1.1100949999999998</v>
      </c>
      <c r="D111" s="7">
        <f>D100</f>
        <v>5575.6</v>
      </c>
      <c r="E111" s="40">
        <f t="shared" si="2"/>
        <v>6189.445682</v>
      </c>
    </row>
    <row r="112" spans="1:5" ht="15">
      <c r="A112" s="31">
        <v>7</v>
      </c>
      <c r="B112" s="34" t="s">
        <v>30</v>
      </c>
      <c r="C112" s="27">
        <v>0.009</v>
      </c>
      <c r="D112" s="7">
        <f>D100</f>
        <v>5575.6</v>
      </c>
      <c r="E112" s="40">
        <f t="shared" si="2"/>
        <v>50.1804</v>
      </c>
    </row>
    <row r="113" spans="1:5" ht="15">
      <c r="A113" s="31">
        <v>8</v>
      </c>
      <c r="B113" s="34" t="s">
        <v>31</v>
      </c>
      <c r="C113" s="29">
        <f>C112+C110+C105+C97+C93+C81+C70</f>
        <v>11.0293694</v>
      </c>
      <c r="D113" s="7">
        <f>D101</f>
        <v>5575.6</v>
      </c>
      <c r="E113" s="40">
        <f t="shared" si="2"/>
        <v>61495.35202664001</v>
      </c>
    </row>
    <row r="114" spans="1:5" ht="15">
      <c r="A114" s="38">
        <v>9</v>
      </c>
      <c r="B114" s="36" t="s">
        <v>32</v>
      </c>
      <c r="C114" s="28">
        <v>0.1152</v>
      </c>
      <c r="D114" s="7">
        <f>D102</f>
        <v>5575.6</v>
      </c>
      <c r="E114" s="12">
        <f t="shared" si="2"/>
        <v>642.30912</v>
      </c>
    </row>
    <row r="115" spans="1:7" ht="15">
      <c r="A115" s="38">
        <v>10</v>
      </c>
      <c r="B115" s="36" t="s">
        <v>45</v>
      </c>
      <c r="C115" s="51">
        <v>0.1254</v>
      </c>
      <c r="D115" s="7">
        <f>D105</f>
        <v>5575.6</v>
      </c>
      <c r="E115" s="12">
        <f>C115*D115+0.17</f>
        <v>699.3502400000001</v>
      </c>
      <c r="G115" s="101"/>
    </row>
    <row r="116" spans="1:5" ht="15">
      <c r="A116" s="31">
        <v>11</v>
      </c>
      <c r="B116" s="54" t="s">
        <v>33</v>
      </c>
      <c r="C116" s="27">
        <f>C113+C114+C115</f>
        <v>11.2699694</v>
      </c>
      <c r="D116" s="7">
        <f>D104</f>
        <v>5575.6</v>
      </c>
      <c r="E116" s="40">
        <f>E113+E114+E115</f>
        <v>62837.011386640006</v>
      </c>
    </row>
    <row r="117" spans="1:5" ht="15" hidden="1">
      <c r="A117" s="65"/>
      <c r="B117" s="50" t="s">
        <v>46</v>
      </c>
      <c r="C117" s="94"/>
      <c r="D117" s="7">
        <f>D107</f>
        <v>5575.6</v>
      </c>
      <c r="E117" s="12"/>
    </row>
    <row r="118" spans="1:5" ht="15">
      <c r="A118" s="30"/>
      <c r="B118" s="30"/>
      <c r="C118" s="91">
        <v>11.27</v>
      </c>
      <c r="D118" s="7">
        <f>D105</f>
        <v>5575.6</v>
      </c>
      <c r="E118" s="12"/>
    </row>
    <row r="123" spans="2:5" ht="15">
      <c r="B123" t="s">
        <v>160</v>
      </c>
      <c r="E123" s="110" t="s">
        <v>161</v>
      </c>
    </row>
  </sheetData>
  <sheetProtection/>
  <mergeCells count="14">
    <mergeCell ref="A8:B8"/>
    <mergeCell ref="A9:B9"/>
    <mergeCell ref="C10:E10"/>
    <mergeCell ref="A1:E1"/>
    <mergeCell ref="A3:E3"/>
    <mergeCell ref="A5:E5"/>
    <mergeCell ref="A7:B7"/>
    <mergeCell ref="A61:E61"/>
    <mergeCell ref="C69:E69"/>
    <mergeCell ref="A63:E63"/>
    <mergeCell ref="A66:B66"/>
    <mergeCell ref="A67:B67"/>
    <mergeCell ref="A68:B68"/>
    <mergeCell ref="A64:E64"/>
  </mergeCells>
  <hyperlinks>
    <hyperlink ref="A3:E3" location="ГЛАВНАЯ!A1" display="Вернуться на главную страницу к списку домов"/>
  </hyperlinks>
  <printOptions/>
  <pageMargins left="0.11811023622047245" right="0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1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3.00390625" style="0" customWidth="1"/>
    <col min="3" max="3" width="24.28125" style="0" hidden="1" customWidth="1"/>
    <col min="4" max="4" width="27.28125" style="0" hidden="1" customWidth="1"/>
    <col min="5" max="5" width="32.421875" style="0" customWidth="1"/>
  </cols>
  <sheetData>
    <row r="1" spans="1:5" ht="57.75" customHeight="1" thickBot="1">
      <c r="A1" s="122" t="s">
        <v>141</v>
      </c>
      <c r="B1" s="123"/>
      <c r="C1" s="123"/>
      <c r="D1" s="123"/>
      <c r="E1" s="123"/>
    </row>
    <row r="3" spans="1:5" ht="15">
      <c r="A3" s="126" t="s">
        <v>86</v>
      </c>
      <c r="B3" s="126"/>
      <c r="C3" s="126"/>
      <c r="D3" s="126"/>
      <c r="E3" s="126"/>
    </row>
    <row r="5" spans="1:5" ht="15">
      <c r="A5" s="124" t="s">
        <v>88</v>
      </c>
      <c r="B5" s="124"/>
      <c r="C5" s="124"/>
      <c r="D5" s="124"/>
      <c r="E5" s="124"/>
    </row>
    <row r="6" spans="1:5" ht="15">
      <c r="A6" s="14"/>
      <c r="B6" s="14"/>
      <c r="C6" s="14"/>
      <c r="D6" s="14"/>
      <c r="E6" s="14"/>
    </row>
    <row r="7" spans="1:5" ht="15">
      <c r="A7" s="119" t="s">
        <v>1</v>
      </c>
      <c r="B7" s="119"/>
      <c r="C7" s="7"/>
      <c r="D7" s="7"/>
      <c r="E7" s="8">
        <v>2194.5</v>
      </c>
    </row>
    <row r="8" spans="1:5" ht="15">
      <c r="A8" s="119" t="s">
        <v>2</v>
      </c>
      <c r="B8" s="119"/>
      <c r="C8" s="7"/>
      <c r="D8" s="7"/>
      <c r="E8" s="8">
        <v>9.71</v>
      </c>
    </row>
    <row r="9" spans="1:5" ht="15">
      <c r="A9" s="127" t="s">
        <v>147</v>
      </c>
      <c r="B9" s="128"/>
      <c r="C9" s="7"/>
      <c r="D9" s="7"/>
      <c r="E9" s="13">
        <f>E7*E8</f>
        <v>21308.595</v>
      </c>
    </row>
    <row r="10" spans="1:5" ht="40.5" customHeight="1">
      <c r="A10" s="9" t="s">
        <v>35</v>
      </c>
      <c r="B10" s="10" t="s">
        <v>3</v>
      </c>
      <c r="C10" s="121" t="s">
        <v>34</v>
      </c>
      <c r="D10" s="121"/>
      <c r="E10" s="121"/>
    </row>
    <row r="11" spans="1:5" ht="23.25">
      <c r="A11" s="33">
        <v>1</v>
      </c>
      <c r="B11" s="34" t="s">
        <v>36</v>
      </c>
      <c r="C11" s="27">
        <f>SUM(C14:C21)</f>
        <v>2.4823528</v>
      </c>
      <c r="D11" s="8">
        <v>2194.5</v>
      </c>
      <c r="E11" s="40">
        <f>C11*D11</f>
        <v>5447.523219600001</v>
      </c>
    </row>
    <row r="12" spans="1:5" ht="15">
      <c r="A12" s="45"/>
      <c r="B12" s="46" t="s">
        <v>4</v>
      </c>
      <c r="C12" s="47"/>
      <c r="D12" s="8">
        <v>2194.5</v>
      </c>
      <c r="E12" s="66"/>
    </row>
    <row r="13" spans="1:5" ht="15">
      <c r="A13" s="3">
        <v>1.1</v>
      </c>
      <c r="B13" s="4" t="s">
        <v>37</v>
      </c>
      <c r="C13" s="5">
        <f>C14+C15</f>
        <v>1.8863999999999999</v>
      </c>
      <c r="D13" s="8">
        <v>2194.5</v>
      </c>
      <c r="E13" s="66">
        <f aca="true" t="shared" si="0" ref="E13:E54">C13*D13</f>
        <v>4139.7047999999995</v>
      </c>
    </row>
    <row r="14" spans="1:5" ht="15">
      <c r="A14" s="2"/>
      <c r="B14" s="4" t="s">
        <v>5</v>
      </c>
      <c r="C14" s="6">
        <v>1.6217</v>
      </c>
      <c r="D14" s="8">
        <v>2194.5</v>
      </c>
      <c r="E14" s="66">
        <f t="shared" si="0"/>
        <v>3558.8206499999997</v>
      </c>
    </row>
    <row r="15" spans="1:5" ht="15">
      <c r="A15" s="2"/>
      <c r="B15" s="4" t="s">
        <v>6</v>
      </c>
      <c r="C15" s="6">
        <v>0.2647</v>
      </c>
      <c r="D15" s="8">
        <v>2194.5</v>
      </c>
      <c r="E15" s="66">
        <f t="shared" si="0"/>
        <v>580.88415</v>
      </c>
    </row>
    <row r="16" spans="1:5" ht="15">
      <c r="A16" s="2">
        <v>1.2</v>
      </c>
      <c r="B16" s="4" t="s">
        <v>115</v>
      </c>
      <c r="C16" s="6">
        <f>(C14+C15)*0.202</f>
        <v>0.38105279999999997</v>
      </c>
      <c r="D16" s="8">
        <v>2194.5</v>
      </c>
      <c r="E16" s="66">
        <f t="shared" si="0"/>
        <v>836.2203695999999</v>
      </c>
    </row>
    <row r="17" spans="1:5" ht="23.25">
      <c r="A17" s="2">
        <v>1.3</v>
      </c>
      <c r="B17" s="4" t="s">
        <v>134</v>
      </c>
      <c r="C17" s="6">
        <v>0.0162</v>
      </c>
      <c r="D17" s="8">
        <v>2194.5</v>
      </c>
      <c r="E17" s="66">
        <f t="shared" si="0"/>
        <v>35.5509</v>
      </c>
    </row>
    <row r="18" spans="1:5" ht="15">
      <c r="A18" s="2">
        <v>1.4</v>
      </c>
      <c r="B18" s="36" t="s">
        <v>7</v>
      </c>
      <c r="C18" s="28">
        <v>0.0007</v>
      </c>
      <c r="D18" s="8">
        <v>2194.5</v>
      </c>
      <c r="E18" s="66">
        <f t="shared" si="0"/>
        <v>1.53615</v>
      </c>
    </row>
    <row r="19" spans="1:5" ht="15">
      <c r="A19" s="2">
        <v>1.5</v>
      </c>
      <c r="B19" s="36" t="s">
        <v>8</v>
      </c>
      <c r="C19" s="28">
        <v>0.0816</v>
      </c>
      <c r="D19" s="8">
        <v>2194.5</v>
      </c>
      <c r="E19" s="66">
        <f t="shared" si="0"/>
        <v>179.0712</v>
      </c>
    </row>
    <row r="20" spans="1:5" ht="15">
      <c r="A20" s="2">
        <v>1.6</v>
      </c>
      <c r="B20" s="36" t="s">
        <v>135</v>
      </c>
      <c r="C20" s="28">
        <v>0.1164</v>
      </c>
      <c r="D20" s="8">
        <v>2194.5</v>
      </c>
      <c r="E20" s="66">
        <f t="shared" si="0"/>
        <v>255.43980000000002</v>
      </c>
    </row>
    <row r="21" spans="1:5" ht="15">
      <c r="A21" s="2">
        <v>1.7</v>
      </c>
      <c r="B21" s="36" t="s">
        <v>136</v>
      </c>
      <c r="D21" s="8">
        <v>2194.5</v>
      </c>
      <c r="E21" s="66"/>
    </row>
    <row r="22" spans="1:5" ht="15">
      <c r="A22" s="31">
        <v>2</v>
      </c>
      <c r="B22" s="34" t="s">
        <v>9</v>
      </c>
      <c r="C22" s="27">
        <f>SUM(C23:C35)</f>
        <v>2.8552999999999997</v>
      </c>
      <c r="D22" s="8">
        <v>2194.5</v>
      </c>
      <c r="E22" s="40">
        <f t="shared" si="0"/>
        <v>6265.955849999999</v>
      </c>
    </row>
    <row r="23" spans="1:5" ht="15">
      <c r="A23" s="30">
        <v>2.1</v>
      </c>
      <c r="B23" s="36" t="s">
        <v>10</v>
      </c>
      <c r="C23" s="28">
        <v>0.6191</v>
      </c>
      <c r="D23" s="8">
        <v>2194.5</v>
      </c>
      <c r="E23" s="66">
        <f t="shared" si="0"/>
        <v>1358.61495</v>
      </c>
    </row>
    <row r="24" spans="1:5" ht="15">
      <c r="A24" s="30">
        <v>2.2</v>
      </c>
      <c r="B24" s="36" t="s">
        <v>11</v>
      </c>
      <c r="C24" s="28">
        <v>0.2333</v>
      </c>
      <c r="D24" s="8">
        <v>2194.5</v>
      </c>
      <c r="E24" s="66">
        <f t="shared" si="0"/>
        <v>511.97685</v>
      </c>
    </row>
    <row r="25" spans="1:5" ht="23.25">
      <c r="A25" s="30">
        <v>2.3</v>
      </c>
      <c r="B25" s="36" t="s">
        <v>12</v>
      </c>
      <c r="C25" s="28">
        <v>1.373</v>
      </c>
      <c r="D25" s="8">
        <v>2194.5</v>
      </c>
      <c r="E25" s="66">
        <f t="shared" si="0"/>
        <v>3013.0485</v>
      </c>
    </row>
    <row r="26" spans="1:5" ht="23.25">
      <c r="A26" s="30">
        <v>2.4</v>
      </c>
      <c r="B26" s="36" t="s">
        <v>38</v>
      </c>
      <c r="C26" s="28">
        <v>0.03</v>
      </c>
      <c r="D26" s="8">
        <v>2194.5</v>
      </c>
      <c r="E26" s="66">
        <f t="shared" si="0"/>
        <v>65.835</v>
      </c>
    </row>
    <row r="27" spans="1:5" ht="15">
      <c r="A27" s="30">
        <v>2.5</v>
      </c>
      <c r="B27" s="36" t="s">
        <v>13</v>
      </c>
      <c r="C27" s="28">
        <v>0.2607</v>
      </c>
      <c r="D27" s="8">
        <v>2194.5</v>
      </c>
      <c r="E27" s="66">
        <f t="shared" si="0"/>
        <v>572.10615</v>
      </c>
    </row>
    <row r="28" spans="1:5" ht="15">
      <c r="A28" s="30">
        <v>2.6</v>
      </c>
      <c r="B28" s="36" t="s">
        <v>39</v>
      </c>
      <c r="C28" s="28">
        <v>0.1465</v>
      </c>
      <c r="D28" s="8">
        <v>2194.5</v>
      </c>
      <c r="E28" s="66">
        <f t="shared" si="0"/>
        <v>321.49424999999997</v>
      </c>
    </row>
    <row r="29" spans="1:5" ht="23.25">
      <c r="A29" s="30">
        <v>2.7</v>
      </c>
      <c r="B29" s="36" t="s">
        <v>14</v>
      </c>
      <c r="C29" s="28">
        <v>0.0092</v>
      </c>
      <c r="D29" s="8">
        <v>2194.5</v>
      </c>
      <c r="E29" s="66">
        <f t="shared" si="0"/>
        <v>20.1894</v>
      </c>
    </row>
    <row r="30" spans="1:5" ht="15">
      <c r="A30" s="30">
        <v>2.8</v>
      </c>
      <c r="B30" s="36" t="s">
        <v>137</v>
      </c>
      <c r="C30" s="28"/>
      <c r="D30" s="8">
        <v>2194.5</v>
      </c>
      <c r="E30" s="66"/>
    </row>
    <row r="31" spans="1:5" ht="15">
      <c r="A31" s="30">
        <v>2.9</v>
      </c>
      <c r="B31" s="36" t="s">
        <v>15</v>
      </c>
      <c r="C31" s="28">
        <v>0.0483</v>
      </c>
      <c r="D31" s="8">
        <v>2194.5</v>
      </c>
      <c r="E31" s="66">
        <f t="shared" si="0"/>
        <v>105.99435000000001</v>
      </c>
    </row>
    <row r="32" spans="1:5" ht="15">
      <c r="A32" s="37" t="s">
        <v>40</v>
      </c>
      <c r="B32" s="36" t="s">
        <v>16</v>
      </c>
      <c r="C32" s="28">
        <v>0.0144</v>
      </c>
      <c r="D32" s="8">
        <v>2194.5</v>
      </c>
      <c r="E32" s="66">
        <f t="shared" si="0"/>
        <v>31.6008</v>
      </c>
    </row>
    <row r="33" spans="1:5" ht="15">
      <c r="A33" s="30">
        <v>2.11</v>
      </c>
      <c r="B33" s="36" t="s">
        <v>17</v>
      </c>
      <c r="C33" s="28">
        <v>0.0542</v>
      </c>
      <c r="D33" s="8">
        <v>2194.5</v>
      </c>
      <c r="E33" s="66">
        <f t="shared" si="0"/>
        <v>118.94189999999999</v>
      </c>
    </row>
    <row r="34" spans="1:5" ht="15">
      <c r="A34" s="30">
        <v>2.12</v>
      </c>
      <c r="B34" s="36" t="s">
        <v>18</v>
      </c>
      <c r="C34" s="28">
        <v>0.0468</v>
      </c>
      <c r="D34" s="8">
        <v>2194.5</v>
      </c>
      <c r="E34" s="66">
        <f t="shared" si="0"/>
        <v>102.7026</v>
      </c>
    </row>
    <row r="35" spans="1:5" ht="23.25">
      <c r="A35" s="30">
        <v>2.13</v>
      </c>
      <c r="B35" s="36" t="s">
        <v>138</v>
      </c>
      <c r="C35" s="28">
        <v>0.0198</v>
      </c>
      <c r="D35" s="8">
        <v>2194.5</v>
      </c>
      <c r="E35" s="66">
        <f t="shared" si="0"/>
        <v>43.451100000000004</v>
      </c>
    </row>
    <row r="36" spans="1:5" ht="23.25">
      <c r="A36" s="31">
        <v>3</v>
      </c>
      <c r="B36" s="34" t="s">
        <v>19</v>
      </c>
      <c r="C36" s="27">
        <f>SUM(C37:C39)</f>
        <v>0</v>
      </c>
      <c r="D36" s="8">
        <v>2194.5</v>
      </c>
      <c r="E36" s="40">
        <f t="shared" si="0"/>
        <v>0</v>
      </c>
    </row>
    <row r="37" spans="1:5" ht="15">
      <c r="A37" s="30">
        <v>3.1</v>
      </c>
      <c r="B37" s="36" t="s">
        <v>20</v>
      </c>
      <c r="C37" s="28"/>
      <c r="D37" s="8">
        <v>2194.5</v>
      </c>
      <c r="E37" s="66"/>
    </row>
    <row r="38" spans="1:5" ht="15">
      <c r="A38" s="30">
        <v>3.2</v>
      </c>
      <c r="B38" s="36" t="s">
        <v>21</v>
      </c>
      <c r="C38" s="28"/>
      <c r="D38" s="8">
        <v>2194.5</v>
      </c>
      <c r="E38" s="66"/>
    </row>
    <row r="39" spans="1:5" ht="15">
      <c r="A39" s="30">
        <v>3.3</v>
      </c>
      <c r="B39" s="36" t="s">
        <v>22</v>
      </c>
      <c r="C39" s="28"/>
      <c r="D39" s="8">
        <v>2194.5</v>
      </c>
      <c r="E39" s="66"/>
    </row>
    <row r="40" spans="1:5" ht="23.25">
      <c r="A40" s="31">
        <v>4</v>
      </c>
      <c r="B40" s="34" t="s">
        <v>23</v>
      </c>
      <c r="C40" s="27">
        <f>SUM(C41:C47)</f>
        <v>2.1536859519999996</v>
      </c>
      <c r="D40" s="8">
        <v>2194.5</v>
      </c>
      <c r="E40" s="40">
        <f t="shared" si="0"/>
        <v>4726.263821663999</v>
      </c>
    </row>
    <row r="41" spans="1:5" ht="23.25">
      <c r="A41" s="30">
        <v>4.1</v>
      </c>
      <c r="B41" s="36" t="s">
        <v>41</v>
      </c>
      <c r="C41" s="28">
        <v>1.6994</v>
      </c>
      <c r="D41" s="8">
        <v>2194.5</v>
      </c>
      <c r="E41" s="66">
        <f t="shared" si="0"/>
        <v>3729.3333000000002</v>
      </c>
    </row>
    <row r="42" spans="1:5" ht="15">
      <c r="A42" s="30">
        <v>4.2</v>
      </c>
      <c r="B42" s="36" t="s">
        <v>115</v>
      </c>
      <c r="C42" s="28">
        <f>C41*0.202</f>
        <v>0.34327880000000005</v>
      </c>
      <c r="D42" s="8">
        <v>2194.5</v>
      </c>
      <c r="E42" s="66">
        <f t="shared" si="0"/>
        <v>753.3253266000002</v>
      </c>
    </row>
    <row r="43" spans="1:5" ht="15">
      <c r="A43" s="30">
        <v>4.3</v>
      </c>
      <c r="B43" s="36" t="s">
        <v>24</v>
      </c>
      <c r="C43" s="28">
        <f>(C41+C42)*0.04</f>
        <v>0.081707152</v>
      </c>
      <c r="D43" s="8">
        <v>2194.5</v>
      </c>
      <c r="E43" s="66">
        <f t="shared" si="0"/>
        <v>179.306345064</v>
      </c>
    </row>
    <row r="44" spans="1:5" ht="15">
      <c r="A44" s="30">
        <v>4.4</v>
      </c>
      <c r="B44" s="36" t="s">
        <v>139</v>
      </c>
      <c r="C44" s="28">
        <v>0.0157</v>
      </c>
      <c r="D44" s="8">
        <v>2194.5</v>
      </c>
      <c r="E44" s="66">
        <f t="shared" si="0"/>
        <v>34.453649999999996</v>
      </c>
    </row>
    <row r="45" spans="1:5" ht="15">
      <c r="A45" s="30">
        <v>4.5</v>
      </c>
      <c r="B45" s="36" t="s">
        <v>25</v>
      </c>
      <c r="C45" s="28">
        <v>0.0036000000000000003</v>
      </c>
      <c r="D45" s="8">
        <v>2194.5</v>
      </c>
      <c r="E45" s="66">
        <f t="shared" si="0"/>
        <v>7.900200000000001</v>
      </c>
    </row>
    <row r="46" spans="1:5" ht="15">
      <c r="A46" s="30">
        <v>4.6</v>
      </c>
      <c r="B46" s="36" t="s">
        <v>26</v>
      </c>
      <c r="C46" s="28">
        <v>0.01</v>
      </c>
      <c r="D46" s="8">
        <v>2194.5</v>
      </c>
      <c r="E46" s="66">
        <f t="shared" si="0"/>
        <v>21.945</v>
      </c>
    </row>
    <row r="47" spans="1:5" ht="15">
      <c r="A47" s="30">
        <v>4.7</v>
      </c>
      <c r="B47" s="36" t="s">
        <v>42</v>
      </c>
      <c r="C47" s="28"/>
      <c r="D47" s="8">
        <v>2194.5</v>
      </c>
      <c r="E47" s="66"/>
    </row>
    <row r="48" spans="1:5" ht="15">
      <c r="A48" s="31">
        <v>5</v>
      </c>
      <c r="B48" s="34" t="s">
        <v>27</v>
      </c>
      <c r="C48" s="27">
        <f>SUM(C49:C52)</f>
        <v>0.9473406</v>
      </c>
      <c r="D48" s="8">
        <v>2194.5</v>
      </c>
      <c r="E48" s="40">
        <f t="shared" si="0"/>
        <v>2078.9389467</v>
      </c>
    </row>
    <row r="49" spans="1:5" ht="23.25">
      <c r="A49" s="30">
        <v>5.1</v>
      </c>
      <c r="B49" s="36" t="s">
        <v>43</v>
      </c>
      <c r="C49" s="28">
        <v>0.4403</v>
      </c>
      <c r="D49" s="8">
        <v>2194.5</v>
      </c>
      <c r="E49" s="66">
        <f t="shared" si="0"/>
        <v>966.2383500000001</v>
      </c>
    </row>
    <row r="50" spans="1:5" ht="15">
      <c r="A50" s="30">
        <v>5.2</v>
      </c>
      <c r="B50" s="36" t="s">
        <v>115</v>
      </c>
      <c r="C50" s="28">
        <f>C49*0.202</f>
        <v>0.08894060000000001</v>
      </c>
      <c r="D50" s="8">
        <v>2194.5</v>
      </c>
      <c r="E50" s="66">
        <f t="shared" si="0"/>
        <v>195.18014670000002</v>
      </c>
    </row>
    <row r="51" spans="1:5" ht="15">
      <c r="A51" s="30">
        <v>5.3</v>
      </c>
      <c r="B51" s="36" t="s">
        <v>28</v>
      </c>
      <c r="C51" s="28">
        <v>0.1437</v>
      </c>
      <c r="D51" s="8">
        <v>2194.5</v>
      </c>
      <c r="E51" s="66">
        <f t="shared" si="0"/>
        <v>315.34965</v>
      </c>
    </row>
    <row r="52" spans="1:5" ht="15">
      <c r="A52" s="30">
        <v>5.4</v>
      </c>
      <c r="B52" s="36" t="s">
        <v>29</v>
      </c>
      <c r="C52" s="28">
        <v>0.2744</v>
      </c>
      <c r="D52" s="8">
        <v>2194.5</v>
      </c>
      <c r="E52" s="66">
        <f t="shared" si="0"/>
        <v>602.1708</v>
      </c>
    </row>
    <row r="53" spans="1:5" ht="15">
      <c r="A53" s="31">
        <v>6</v>
      </c>
      <c r="B53" s="34" t="s">
        <v>44</v>
      </c>
      <c r="C53" s="27">
        <f>C61*13%</f>
        <v>1.2623000000000002</v>
      </c>
      <c r="D53" s="8">
        <v>2194.5</v>
      </c>
      <c r="E53" s="40">
        <f t="shared" si="0"/>
        <v>2770.1173500000004</v>
      </c>
    </row>
    <row r="54" spans="1:5" ht="15">
      <c r="A54" s="35">
        <v>6.1</v>
      </c>
      <c r="B54" s="34" t="s">
        <v>117</v>
      </c>
      <c r="C54" s="27">
        <f>C61*9.85%</f>
        <v>0.956435</v>
      </c>
      <c r="D54" s="8">
        <v>2194.5</v>
      </c>
      <c r="E54" s="40">
        <f t="shared" si="0"/>
        <v>2098.8966075000003</v>
      </c>
    </row>
    <row r="55" spans="1:5" ht="15">
      <c r="A55" s="31">
        <v>7</v>
      </c>
      <c r="B55" s="34" t="s">
        <v>30</v>
      </c>
      <c r="C55" s="27">
        <v>0.009</v>
      </c>
      <c r="D55" s="8">
        <v>2194.5</v>
      </c>
      <c r="E55" s="40">
        <f>C55*D55+0.05</f>
        <v>19.8005</v>
      </c>
    </row>
    <row r="56" spans="1:5" ht="15">
      <c r="A56" s="31">
        <v>8</v>
      </c>
      <c r="B56" s="34" t="s">
        <v>31</v>
      </c>
      <c r="C56" s="29">
        <f>C55+C53+C48+C40+C36+C22+C11</f>
        <v>9.709979352</v>
      </c>
      <c r="D56" s="8">
        <v>2194.5</v>
      </c>
      <c r="E56" s="40">
        <f>E11+E22+E36+E40+E48+E53+E55</f>
        <v>21308.599687964</v>
      </c>
    </row>
    <row r="57" spans="1:5" ht="15">
      <c r="A57" s="38">
        <v>9</v>
      </c>
      <c r="B57" s="36" t="s">
        <v>32</v>
      </c>
      <c r="C57" s="28"/>
      <c r="D57" s="8">
        <v>2194.5</v>
      </c>
      <c r="E57" s="66"/>
    </row>
    <row r="58" spans="1:5" ht="15">
      <c r="A58" s="38">
        <v>10</v>
      </c>
      <c r="B58" s="36" t="s">
        <v>45</v>
      </c>
      <c r="C58" s="28">
        <f>C57*15%</f>
        <v>0</v>
      </c>
      <c r="D58" s="8">
        <v>2194.5</v>
      </c>
      <c r="E58" s="66"/>
    </row>
    <row r="59" spans="1:5" ht="15">
      <c r="A59" s="31">
        <v>11</v>
      </c>
      <c r="B59" s="54" t="s">
        <v>33</v>
      </c>
      <c r="C59" s="27">
        <f>C56+C57+C58</f>
        <v>9.709979352</v>
      </c>
      <c r="D59" s="8">
        <v>2194.5</v>
      </c>
      <c r="E59" s="40">
        <f>E56+E57+E58</f>
        <v>21308.599687964</v>
      </c>
    </row>
    <row r="60" spans="3:5" ht="15">
      <c r="C60" s="58"/>
      <c r="E60" s="41"/>
    </row>
    <row r="61" ht="15">
      <c r="C61" s="59">
        <v>9.71</v>
      </c>
    </row>
    <row r="63" spans="1:5" ht="29.25" customHeight="1" thickBot="1">
      <c r="A63" s="122" t="s">
        <v>141</v>
      </c>
      <c r="B63" s="123"/>
      <c r="C63" s="123"/>
      <c r="D63" s="123"/>
      <c r="E63" s="123"/>
    </row>
    <row r="65" spans="1:5" ht="15">
      <c r="A65" s="124" t="s">
        <v>88</v>
      </c>
      <c r="B65" s="124"/>
      <c r="C65" s="124"/>
      <c r="D65" s="124"/>
      <c r="E65" s="124"/>
    </row>
    <row r="66" spans="1:5" ht="15">
      <c r="A66" s="14"/>
      <c r="B66" s="14"/>
      <c r="C66" s="14"/>
      <c r="D66" s="14"/>
      <c r="E66" s="14"/>
    </row>
    <row r="67" spans="1:5" ht="15">
      <c r="A67" s="119" t="s">
        <v>1</v>
      </c>
      <c r="B67" s="119"/>
      <c r="C67" s="7"/>
      <c r="D67" s="7"/>
      <c r="E67" s="8">
        <v>2194.5</v>
      </c>
    </row>
    <row r="68" spans="1:5" ht="15">
      <c r="A68" s="119" t="s">
        <v>2</v>
      </c>
      <c r="B68" s="119"/>
      <c r="C68" s="7"/>
      <c r="D68" s="7"/>
      <c r="E68" s="8">
        <v>9.71</v>
      </c>
    </row>
    <row r="69" spans="1:5" ht="15">
      <c r="A69" s="127" t="s">
        <v>148</v>
      </c>
      <c r="B69" s="128"/>
      <c r="C69" s="7"/>
      <c r="D69" s="7"/>
      <c r="E69" s="13">
        <f>E67*E68</f>
        <v>21308.595</v>
      </c>
    </row>
    <row r="70" spans="1:5" ht="36" customHeight="1">
      <c r="A70" s="9" t="s">
        <v>35</v>
      </c>
      <c r="B70" s="10" t="s">
        <v>3</v>
      </c>
      <c r="C70" s="121" t="s">
        <v>34</v>
      </c>
      <c r="D70" s="121"/>
      <c r="E70" s="121"/>
    </row>
    <row r="71" spans="1:5" ht="23.25">
      <c r="A71" s="33">
        <v>1</v>
      </c>
      <c r="B71" s="34" t="s">
        <v>36</v>
      </c>
      <c r="C71" s="27">
        <f>SUM(C74:C81)</f>
        <v>2.7897661999999994</v>
      </c>
      <c r="D71" s="8">
        <v>2194.5</v>
      </c>
      <c r="E71" s="40">
        <f>C71*D71</f>
        <v>6122.141925899999</v>
      </c>
    </row>
    <row r="72" spans="1:5" ht="15">
      <c r="A72" s="45"/>
      <c r="B72" s="46" t="s">
        <v>4</v>
      </c>
      <c r="C72" s="47"/>
      <c r="D72" s="8">
        <v>2194.5</v>
      </c>
      <c r="E72" s="66"/>
    </row>
    <row r="73" spans="1:5" ht="15">
      <c r="A73" s="3">
        <v>1.1</v>
      </c>
      <c r="B73" s="4" t="s">
        <v>37</v>
      </c>
      <c r="C73" s="5">
        <f>C74+C75</f>
        <v>2.0730999999999997</v>
      </c>
      <c r="D73" s="8">
        <v>2194.5</v>
      </c>
      <c r="E73" s="66">
        <f aca="true" t="shared" si="1" ref="E73:E80">C73*D73</f>
        <v>4549.417949999999</v>
      </c>
    </row>
    <row r="74" spans="1:5" ht="15">
      <c r="A74" s="2"/>
      <c r="B74" s="4" t="s">
        <v>5</v>
      </c>
      <c r="C74" s="6">
        <v>1.9546</v>
      </c>
      <c r="D74" s="8">
        <v>2194.5</v>
      </c>
      <c r="E74" s="66">
        <f t="shared" si="1"/>
        <v>4289.3697</v>
      </c>
    </row>
    <row r="75" spans="1:5" ht="15">
      <c r="A75" s="2"/>
      <c r="B75" s="4" t="s">
        <v>6</v>
      </c>
      <c r="C75" s="6">
        <v>0.1185</v>
      </c>
      <c r="D75" s="8">
        <v>2194.5</v>
      </c>
      <c r="E75" s="66">
        <f t="shared" si="1"/>
        <v>260.04825</v>
      </c>
    </row>
    <row r="76" spans="1:5" ht="15">
      <c r="A76" s="2">
        <v>1.2</v>
      </c>
      <c r="B76" s="4" t="s">
        <v>115</v>
      </c>
      <c r="C76" s="6">
        <f>(C74+C75)*0.202</f>
        <v>0.4187662</v>
      </c>
      <c r="D76" s="8">
        <v>2194.5</v>
      </c>
      <c r="E76" s="66">
        <f t="shared" si="1"/>
        <v>918.9824259</v>
      </c>
    </row>
    <row r="77" spans="1:5" ht="23.25">
      <c r="A77" s="2">
        <v>1.3</v>
      </c>
      <c r="B77" s="4" t="s">
        <v>134</v>
      </c>
      <c r="C77" s="6">
        <v>0.0302</v>
      </c>
      <c r="D77" s="8">
        <v>2194.5</v>
      </c>
      <c r="E77" s="66">
        <f t="shared" si="1"/>
        <v>66.2739</v>
      </c>
    </row>
    <row r="78" spans="1:5" ht="15">
      <c r="A78" s="2">
        <v>1.4</v>
      </c>
      <c r="B78" s="36" t="s">
        <v>7</v>
      </c>
      <c r="C78" s="28">
        <v>0.001</v>
      </c>
      <c r="D78" s="8">
        <v>2194.5</v>
      </c>
      <c r="E78" s="66">
        <f t="shared" si="1"/>
        <v>2.1945</v>
      </c>
    </row>
    <row r="79" spans="1:5" ht="15">
      <c r="A79" s="2">
        <v>1.5</v>
      </c>
      <c r="B79" s="36" t="s">
        <v>8</v>
      </c>
      <c r="C79" s="28">
        <v>0.0821</v>
      </c>
      <c r="D79" s="8">
        <v>2194.5</v>
      </c>
      <c r="E79" s="66">
        <f t="shared" si="1"/>
        <v>180.16845</v>
      </c>
    </row>
    <row r="80" spans="1:5" ht="15">
      <c r="A80" s="2">
        <v>1.6</v>
      </c>
      <c r="B80" s="36" t="s">
        <v>135</v>
      </c>
      <c r="C80" s="28">
        <v>0.1846</v>
      </c>
      <c r="D80" s="8">
        <v>2194.5</v>
      </c>
      <c r="E80" s="66">
        <f t="shared" si="1"/>
        <v>405.1047</v>
      </c>
    </row>
    <row r="81" spans="1:5" ht="15">
      <c r="A81" s="2">
        <v>1.7</v>
      </c>
      <c r="B81" s="36" t="s">
        <v>136</v>
      </c>
      <c r="D81" s="8">
        <v>2194.5</v>
      </c>
      <c r="E81" s="66"/>
    </row>
    <row r="82" spans="1:5" ht="15">
      <c r="A82" s="31">
        <v>2</v>
      </c>
      <c r="B82" s="34" t="s">
        <v>9</v>
      </c>
      <c r="C82" s="27">
        <f>SUM(C83:C93)</f>
        <v>1.8222999999999998</v>
      </c>
      <c r="D82" s="8">
        <v>2194.5</v>
      </c>
      <c r="E82" s="40">
        <f aca="true" t="shared" si="2" ref="E82:E88">C82*D82</f>
        <v>3999.0373499999996</v>
      </c>
    </row>
    <row r="83" spans="1:5" ht="15">
      <c r="A83" s="30">
        <v>2.1</v>
      </c>
      <c r="B83" s="36" t="s">
        <v>10</v>
      </c>
      <c r="C83" s="28">
        <v>0.7985</v>
      </c>
      <c r="D83" s="8">
        <v>2194.5</v>
      </c>
      <c r="E83" s="66">
        <f t="shared" si="2"/>
        <v>1752.30825</v>
      </c>
    </row>
    <row r="84" spans="1:5" ht="15">
      <c r="A84" s="30">
        <v>2.2</v>
      </c>
      <c r="B84" s="36" t="s">
        <v>11</v>
      </c>
      <c r="C84" s="28">
        <v>0.3804</v>
      </c>
      <c r="D84" s="8">
        <v>2194.5</v>
      </c>
      <c r="E84" s="66">
        <f t="shared" si="2"/>
        <v>834.7878000000001</v>
      </c>
    </row>
    <row r="85" spans="1:5" ht="23.25">
      <c r="A85" s="30">
        <v>2.3</v>
      </c>
      <c r="B85" s="36" t="s">
        <v>38</v>
      </c>
      <c r="C85" s="28">
        <v>0.0226</v>
      </c>
      <c r="D85" s="8">
        <v>2194.5</v>
      </c>
      <c r="E85" s="66">
        <f t="shared" si="2"/>
        <v>49.595699999999994</v>
      </c>
    </row>
    <row r="86" spans="1:5" ht="15">
      <c r="A86" s="30">
        <v>2.4</v>
      </c>
      <c r="B86" s="36" t="s">
        <v>13</v>
      </c>
      <c r="C86" s="28">
        <v>0.28</v>
      </c>
      <c r="D86" s="8">
        <v>2194.5</v>
      </c>
      <c r="E86" s="66">
        <f t="shared" si="2"/>
        <v>614.46</v>
      </c>
    </row>
    <row r="87" spans="1:5" ht="15">
      <c r="A87" s="30">
        <v>2.5</v>
      </c>
      <c r="B87" s="36" t="s">
        <v>39</v>
      </c>
      <c r="C87" s="28">
        <v>0.1866</v>
      </c>
      <c r="D87" s="8">
        <v>2194.5</v>
      </c>
      <c r="E87" s="66">
        <f t="shared" si="2"/>
        <v>409.4937</v>
      </c>
    </row>
    <row r="88" spans="1:5" ht="23.25">
      <c r="A88" s="30">
        <v>2.6</v>
      </c>
      <c r="B88" s="36" t="s">
        <v>14</v>
      </c>
      <c r="C88" s="28">
        <v>0.009</v>
      </c>
      <c r="D88" s="8">
        <v>2194.5</v>
      </c>
      <c r="E88" s="66">
        <f t="shared" si="2"/>
        <v>19.7505</v>
      </c>
    </row>
    <row r="89" spans="1:5" ht="15">
      <c r="A89" s="30">
        <v>2.7</v>
      </c>
      <c r="B89" s="36" t="s">
        <v>15</v>
      </c>
      <c r="C89" s="28">
        <v>0.038</v>
      </c>
      <c r="D89" s="8">
        <v>2194.5</v>
      </c>
      <c r="E89" s="66">
        <f aca="true" t="shared" si="3" ref="E89:E94">C89*D89</f>
        <v>83.39099999999999</v>
      </c>
    </row>
    <row r="90" spans="1:5" ht="15">
      <c r="A90" s="37" t="s">
        <v>154</v>
      </c>
      <c r="B90" s="36" t="s">
        <v>16</v>
      </c>
      <c r="C90" s="28">
        <v>0.0144</v>
      </c>
      <c r="D90" s="8">
        <v>2194.5</v>
      </c>
      <c r="E90" s="66">
        <f t="shared" si="3"/>
        <v>31.6008</v>
      </c>
    </row>
    <row r="91" spans="1:5" ht="15">
      <c r="A91" s="30">
        <v>2.9</v>
      </c>
      <c r="B91" s="36" t="s">
        <v>17</v>
      </c>
      <c r="C91" s="28">
        <v>0.0262</v>
      </c>
      <c r="D91" s="8">
        <v>2194.5</v>
      </c>
      <c r="E91" s="66">
        <f t="shared" si="3"/>
        <v>57.4959</v>
      </c>
    </row>
    <row r="92" spans="1:5" ht="15">
      <c r="A92" s="30">
        <v>2.1</v>
      </c>
      <c r="B92" s="36" t="s">
        <v>18</v>
      </c>
      <c r="C92" s="28">
        <v>0.0468</v>
      </c>
      <c r="D92" s="8">
        <v>2194.5</v>
      </c>
      <c r="E92" s="66">
        <f t="shared" si="3"/>
        <v>102.7026</v>
      </c>
    </row>
    <row r="93" spans="1:5" ht="23.25">
      <c r="A93" s="30">
        <v>2.11</v>
      </c>
      <c r="B93" s="36" t="s">
        <v>138</v>
      </c>
      <c r="C93" s="28">
        <v>0.0198</v>
      </c>
      <c r="D93" s="8">
        <v>2194.5</v>
      </c>
      <c r="E93" s="66">
        <f t="shared" si="3"/>
        <v>43.451100000000004</v>
      </c>
    </row>
    <row r="94" spans="1:5" ht="23.25">
      <c r="A94" s="31">
        <v>3</v>
      </c>
      <c r="B94" s="34" t="s">
        <v>19</v>
      </c>
      <c r="C94" s="27">
        <f>SUM(C95:C97)</f>
        <v>0</v>
      </c>
      <c r="D94" s="8">
        <v>2194.5</v>
      </c>
      <c r="E94" s="40">
        <f t="shared" si="3"/>
        <v>0</v>
      </c>
    </row>
    <row r="95" spans="1:5" ht="15">
      <c r="A95" s="30">
        <v>3.1</v>
      </c>
      <c r="B95" s="36" t="s">
        <v>20</v>
      </c>
      <c r="C95" s="28"/>
      <c r="D95" s="8">
        <v>2194.5</v>
      </c>
      <c r="E95" s="66"/>
    </row>
    <row r="96" spans="1:5" ht="15">
      <c r="A96" s="30">
        <v>3.2</v>
      </c>
      <c r="B96" s="36" t="s">
        <v>21</v>
      </c>
      <c r="C96" s="28"/>
      <c r="D96" s="8">
        <v>2194.5</v>
      </c>
      <c r="E96" s="66"/>
    </row>
    <row r="97" spans="1:5" ht="15">
      <c r="A97" s="30">
        <v>3.3</v>
      </c>
      <c r="B97" s="36" t="s">
        <v>22</v>
      </c>
      <c r="C97" s="28"/>
      <c r="D97" s="8">
        <v>2194.5</v>
      </c>
      <c r="E97" s="66"/>
    </row>
    <row r="98" spans="1:5" ht="23.25">
      <c r="A98" s="31">
        <v>4</v>
      </c>
      <c r="B98" s="34" t="s">
        <v>23</v>
      </c>
      <c r="C98" s="27">
        <f>SUM(C99:C105)</f>
        <v>2.6776296</v>
      </c>
      <c r="D98" s="8">
        <v>2194.5</v>
      </c>
      <c r="E98" s="40">
        <f aca="true" t="shared" si="4" ref="E98:E105">C98*D98</f>
        <v>5876.0581572</v>
      </c>
    </row>
    <row r="99" spans="1:5" ht="23.25">
      <c r="A99" s="30">
        <v>4.1</v>
      </c>
      <c r="B99" s="36" t="s">
        <v>41</v>
      </c>
      <c r="C99" s="28">
        <v>1.9848</v>
      </c>
      <c r="D99" s="8">
        <v>2194.5</v>
      </c>
      <c r="E99" s="66">
        <f t="shared" si="4"/>
        <v>4355.643599999999</v>
      </c>
    </row>
    <row r="100" spans="1:5" ht="15">
      <c r="A100" s="30">
        <v>4.2</v>
      </c>
      <c r="B100" s="36" t="s">
        <v>115</v>
      </c>
      <c r="C100" s="28">
        <f>C99*20.2%</f>
        <v>0.40092959999999994</v>
      </c>
      <c r="D100" s="8">
        <v>2194.5</v>
      </c>
      <c r="E100" s="66">
        <f t="shared" si="4"/>
        <v>879.8400071999998</v>
      </c>
    </row>
    <row r="101" spans="1:5" ht="15">
      <c r="A101" s="30">
        <v>4.3</v>
      </c>
      <c r="B101" s="36" t="s">
        <v>24</v>
      </c>
      <c r="C101" s="28">
        <v>0.1705</v>
      </c>
      <c r="D101" s="8">
        <v>2194.5</v>
      </c>
      <c r="E101" s="66">
        <f t="shared" si="4"/>
        <v>374.16225000000003</v>
      </c>
    </row>
    <row r="102" spans="1:5" ht="15">
      <c r="A102" s="30">
        <v>4.4</v>
      </c>
      <c r="B102" s="36" t="s">
        <v>139</v>
      </c>
      <c r="C102" s="28">
        <v>0.0383</v>
      </c>
      <c r="D102" s="8">
        <v>2194.5</v>
      </c>
      <c r="E102" s="66">
        <f t="shared" si="4"/>
        <v>84.04935</v>
      </c>
    </row>
    <row r="103" spans="1:5" ht="15">
      <c r="A103" s="30">
        <v>4.5</v>
      </c>
      <c r="B103" s="36" t="s">
        <v>25</v>
      </c>
      <c r="C103" s="28">
        <v>0.0012</v>
      </c>
      <c r="D103" s="8">
        <v>2194.5</v>
      </c>
      <c r="E103" s="66">
        <f t="shared" si="4"/>
        <v>2.6334</v>
      </c>
    </row>
    <row r="104" spans="1:5" ht="15">
      <c r="A104" s="30">
        <v>4.6</v>
      </c>
      <c r="B104" s="36" t="s">
        <v>26</v>
      </c>
      <c r="C104" s="28">
        <v>0.0819</v>
      </c>
      <c r="D104" s="8">
        <v>2194.5</v>
      </c>
      <c r="E104" s="66">
        <f t="shared" si="4"/>
        <v>179.72955</v>
      </c>
    </row>
    <row r="105" spans="1:5" ht="15">
      <c r="A105" s="30">
        <v>4.7</v>
      </c>
      <c r="B105" s="36" t="s">
        <v>42</v>
      </c>
      <c r="C105" s="28"/>
      <c r="D105" s="8">
        <v>2194.5</v>
      </c>
      <c r="E105" s="66">
        <f t="shared" si="4"/>
        <v>0</v>
      </c>
    </row>
    <row r="106" spans="1:5" ht="15">
      <c r="A106" s="31">
        <v>5</v>
      </c>
      <c r="B106" s="34" t="s">
        <v>27</v>
      </c>
      <c r="C106" s="27">
        <f>SUM(C107:C110)</f>
        <v>1.0439388</v>
      </c>
      <c r="D106" s="8">
        <v>2194.5</v>
      </c>
      <c r="E106" s="40">
        <f aca="true" t="shared" si="5" ref="E106:E112">C106*D106</f>
        <v>2290.9236966000003</v>
      </c>
    </row>
    <row r="107" spans="1:5" ht="23.25">
      <c r="A107" s="30">
        <v>5.1</v>
      </c>
      <c r="B107" s="36" t="s">
        <v>43</v>
      </c>
      <c r="C107" s="28">
        <v>0.5794</v>
      </c>
      <c r="D107" s="8">
        <v>2194.5</v>
      </c>
      <c r="E107" s="66">
        <f t="shared" si="5"/>
        <v>1271.4933</v>
      </c>
    </row>
    <row r="108" spans="1:5" ht="15">
      <c r="A108" s="30">
        <v>5.2</v>
      </c>
      <c r="B108" s="36" t="s">
        <v>115</v>
      </c>
      <c r="C108" s="28">
        <f>C107*0.202</f>
        <v>0.11703880000000001</v>
      </c>
      <c r="D108" s="8">
        <v>2194.5</v>
      </c>
      <c r="E108" s="66">
        <f t="shared" si="5"/>
        <v>256.84164660000005</v>
      </c>
    </row>
    <row r="109" spans="1:5" ht="15">
      <c r="A109" s="30">
        <v>5.3</v>
      </c>
      <c r="B109" s="36" t="s">
        <v>28</v>
      </c>
      <c r="C109" s="28">
        <v>0.0618</v>
      </c>
      <c r="D109" s="8">
        <v>2194.5</v>
      </c>
      <c r="E109" s="66">
        <f t="shared" si="5"/>
        <v>135.6201</v>
      </c>
    </row>
    <row r="110" spans="1:5" ht="15">
      <c r="A110" s="30">
        <v>5.4</v>
      </c>
      <c r="B110" s="36" t="s">
        <v>29</v>
      </c>
      <c r="C110" s="28">
        <v>0.2857</v>
      </c>
      <c r="D110" s="8">
        <v>2194.5</v>
      </c>
      <c r="E110" s="66">
        <f t="shared" si="5"/>
        <v>626.96865</v>
      </c>
    </row>
    <row r="111" spans="1:5" ht="15">
      <c r="A111" s="31">
        <v>6</v>
      </c>
      <c r="B111" s="34" t="s">
        <v>44</v>
      </c>
      <c r="C111" s="27">
        <v>1.242</v>
      </c>
      <c r="D111" s="8">
        <v>2194.5</v>
      </c>
      <c r="E111" s="40">
        <f t="shared" si="5"/>
        <v>2725.569</v>
      </c>
    </row>
    <row r="112" spans="1:5" ht="15">
      <c r="A112" s="35">
        <v>6.1</v>
      </c>
      <c r="B112" s="34" t="s">
        <v>117</v>
      </c>
      <c r="C112" s="27">
        <f>C119*9.85%</f>
        <v>0.956435</v>
      </c>
      <c r="D112" s="8">
        <v>2194.5</v>
      </c>
      <c r="E112" s="40">
        <f t="shared" si="5"/>
        <v>2098.8966075000003</v>
      </c>
    </row>
    <row r="113" spans="1:5" ht="15">
      <c r="A113" s="31">
        <v>7</v>
      </c>
      <c r="B113" s="34" t="s">
        <v>30</v>
      </c>
      <c r="C113" s="27">
        <v>0.009</v>
      </c>
      <c r="D113" s="8">
        <v>2194.5</v>
      </c>
      <c r="E113" s="40">
        <f>C113*D113+0.05</f>
        <v>19.8005</v>
      </c>
    </row>
    <row r="114" spans="1:5" ht="15">
      <c r="A114" s="31">
        <v>8</v>
      </c>
      <c r="B114" s="34" t="s">
        <v>31</v>
      </c>
      <c r="C114" s="29">
        <f>C113+C111+C106+C98+C94+C82+C71</f>
        <v>9.5846346</v>
      </c>
      <c r="D114" s="8">
        <v>2194.5</v>
      </c>
      <c r="E114" s="40">
        <f>E71+E82+E94+E98+E106+E111+E113</f>
        <v>21033.5306297</v>
      </c>
    </row>
    <row r="115" spans="1:5" ht="15">
      <c r="A115" s="38">
        <v>9</v>
      </c>
      <c r="B115" s="36" t="s">
        <v>32</v>
      </c>
      <c r="C115" s="28"/>
      <c r="D115" s="8">
        <v>2194.5</v>
      </c>
      <c r="E115" s="66"/>
    </row>
    <row r="116" spans="1:5" ht="15">
      <c r="A116" s="38">
        <v>10</v>
      </c>
      <c r="B116" s="36" t="s">
        <v>45</v>
      </c>
      <c r="C116" s="28">
        <v>0.1254</v>
      </c>
      <c r="D116" s="8">
        <v>2194.5</v>
      </c>
      <c r="E116" s="66">
        <f>C116*D116-0.12</f>
        <v>275.07030000000003</v>
      </c>
    </row>
    <row r="117" spans="1:5" ht="15">
      <c r="A117" s="31">
        <v>11</v>
      </c>
      <c r="B117" s="54" t="s">
        <v>33</v>
      </c>
      <c r="C117" s="27">
        <f>C114+C115+C116</f>
        <v>9.7100346</v>
      </c>
      <c r="D117" s="8">
        <v>2194.5</v>
      </c>
      <c r="E117" s="40">
        <f>E114+E115+E116</f>
        <v>21308.6009297</v>
      </c>
    </row>
    <row r="118" spans="3:5" ht="15">
      <c r="C118" s="58"/>
      <c r="E118" s="41"/>
    </row>
    <row r="119" ht="15">
      <c r="C119" s="59">
        <v>9.71</v>
      </c>
    </row>
    <row r="121" spans="2:5" ht="15">
      <c r="B121" t="s">
        <v>160</v>
      </c>
      <c r="E121" s="110" t="s">
        <v>161</v>
      </c>
    </row>
  </sheetData>
  <sheetProtection/>
  <mergeCells count="13">
    <mergeCell ref="C70:E70"/>
    <mergeCell ref="A65:E65"/>
    <mergeCell ref="A67:B67"/>
    <mergeCell ref="A68:B68"/>
    <mergeCell ref="A69:B69"/>
    <mergeCell ref="A63:E63"/>
    <mergeCell ref="A8:B8"/>
    <mergeCell ref="A9:B9"/>
    <mergeCell ref="C10:E10"/>
    <mergeCell ref="A1:E1"/>
    <mergeCell ref="A3:E3"/>
    <mergeCell ref="A5:E5"/>
    <mergeCell ref="A7:B7"/>
  </mergeCells>
  <hyperlinks>
    <hyperlink ref="A3:E3" location="ГЛАВНАЯ!A1" display="Вернуться на главную страницу к списку домов"/>
  </hyperlink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9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2.28125" style="0" customWidth="1"/>
    <col min="3" max="4" width="9.140625" style="0" hidden="1" customWidth="1"/>
    <col min="5" max="5" width="28.421875" style="0" customWidth="1"/>
  </cols>
  <sheetData>
    <row r="1" spans="1:5" ht="49.5" customHeight="1" thickBot="1">
      <c r="A1" s="122" t="s">
        <v>142</v>
      </c>
      <c r="B1" s="123"/>
      <c r="C1" s="123"/>
      <c r="D1" s="123"/>
      <c r="E1" s="123"/>
    </row>
    <row r="3" spans="1:5" ht="15">
      <c r="A3" s="126" t="s">
        <v>86</v>
      </c>
      <c r="B3" s="126"/>
      <c r="C3" s="126"/>
      <c r="D3" s="126"/>
      <c r="E3" s="126"/>
    </row>
    <row r="5" spans="1:5" ht="15">
      <c r="A5" s="124" t="s">
        <v>89</v>
      </c>
      <c r="B5" s="124"/>
      <c r="C5" s="124"/>
      <c r="D5" s="124"/>
      <c r="E5" s="124"/>
    </row>
    <row r="6" spans="1:5" ht="15">
      <c r="A6" s="14"/>
      <c r="B6" s="14"/>
      <c r="C6" s="14"/>
      <c r="D6" s="14"/>
      <c r="E6" s="14"/>
    </row>
    <row r="7" spans="1:5" ht="15">
      <c r="A7" s="119" t="s">
        <v>1</v>
      </c>
      <c r="B7" s="119"/>
      <c r="C7" s="7"/>
      <c r="D7" s="7"/>
      <c r="E7" s="8">
        <v>4081</v>
      </c>
    </row>
    <row r="8" spans="1:5" ht="15">
      <c r="A8" s="119" t="s">
        <v>2</v>
      </c>
      <c r="B8" s="119"/>
      <c r="C8" s="7"/>
      <c r="D8" s="7"/>
      <c r="E8" s="8">
        <v>14.37</v>
      </c>
    </row>
    <row r="9" spans="1:5" ht="15">
      <c r="A9" s="127" t="s">
        <v>147</v>
      </c>
      <c r="B9" s="128"/>
      <c r="C9" s="7"/>
      <c r="D9" s="7"/>
      <c r="E9" s="13">
        <f>E7*E8</f>
        <v>58643.969999999994</v>
      </c>
    </row>
    <row r="10" spans="1:5" ht="42.75" customHeight="1">
      <c r="A10" s="9" t="s">
        <v>35</v>
      </c>
      <c r="B10" s="10" t="s">
        <v>3</v>
      </c>
      <c r="C10" s="121" t="s">
        <v>34</v>
      </c>
      <c r="D10" s="121"/>
      <c r="E10" s="121"/>
    </row>
    <row r="11" spans="1:5" ht="23.25">
      <c r="A11" s="33">
        <v>1</v>
      </c>
      <c r="B11" s="34" t="s">
        <v>36</v>
      </c>
      <c r="C11" s="27">
        <f>SUM(C14:C21)</f>
        <v>2.2688032000000002</v>
      </c>
      <c r="D11" s="8">
        <v>4081</v>
      </c>
      <c r="E11" s="40">
        <f>C11*D11</f>
        <v>9258.985859200002</v>
      </c>
    </row>
    <row r="12" spans="1:5" ht="15">
      <c r="A12" s="45"/>
      <c r="B12" s="46" t="s">
        <v>4</v>
      </c>
      <c r="C12" s="60"/>
      <c r="D12" s="8">
        <v>4081</v>
      </c>
      <c r="E12" s="12"/>
    </row>
    <row r="13" spans="1:5" ht="15">
      <c r="A13" s="3">
        <v>1.1</v>
      </c>
      <c r="B13" s="4" t="s">
        <v>37</v>
      </c>
      <c r="C13" s="5">
        <f>C14+C15</f>
        <v>1.6916000000000002</v>
      </c>
      <c r="D13" s="8">
        <v>4081</v>
      </c>
      <c r="E13" s="12">
        <f aca="true" t="shared" si="0" ref="E13:E56">C13*D13</f>
        <v>6903.419600000001</v>
      </c>
    </row>
    <row r="14" spans="1:5" ht="15">
      <c r="A14" s="2"/>
      <c r="B14" s="4" t="s">
        <v>5</v>
      </c>
      <c r="C14" s="6">
        <v>1.0075</v>
      </c>
      <c r="D14" s="8">
        <v>4081</v>
      </c>
      <c r="E14" s="12">
        <f t="shared" si="0"/>
        <v>4111.6075</v>
      </c>
    </row>
    <row r="15" spans="1:5" ht="15">
      <c r="A15" s="2"/>
      <c r="B15" s="4" t="s">
        <v>6</v>
      </c>
      <c r="C15" s="6">
        <v>0.6841</v>
      </c>
      <c r="D15" s="8">
        <v>4081</v>
      </c>
      <c r="E15" s="12">
        <f t="shared" si="0"/>
        <v>2791.8121</v>
      </c>
    </row>
    <row r="16" spans="1:5" ht="15">
      <c r="A16" s="2">
        <v>1.2</v>
      </c>
      <c r="B16" s="4" t="s">
        <v>115</v>
      </c>
      <c r="C16" s="6">
        <f>(C14+C15)*0.202</f>
        <v>0.34170320000000004</v>
      </c>
      <c r="D16" s="8">
        <v>4081</v>
      </c>
      <c r="E16" s="12">
        <f t="shared" si="0"/>
        <v>1394.4907592000002</v>
      </c>
    </row>
    <row r="17" spans="1:5" ht="23.25">
      <c r="A17" s="2">
        <v>1.3</v>
      </c>
      <c r="B17" s="4" t="s">
        <v>134</v>
      </c>
      <c r="C17" s="6">
        <v>0.0087</v>
      </c>
      <c r="D17" s="8">
        <v>4081</v>
      </c>
      <c r="E17" s="12">
        <f t="shared" si="0"/>
        <v>35.5047</v>
      </c>
    </row>
    <row r="18" spans="1:5" ht="15">
      <c r="A18" s="2">
        <v>1.4</v>
      </c>
      <c r="B18" s="36" t="s">
        <v>7</v>
      </c>
      <c r="C18" s="28">
        <v>0.0012</v>
      </c>
      <c r="D18" s="8">
        <v>4081</v>
      </c>
      <c r="E18" s="12">
        <f t="shared" si="0"/>
        <v>4.8972</v>
      </c>
    </row>
    <row r="19" spans="1:5" ht="15">
      <c r="A19" s="2">
        <v>1.5</v>
      </c>
      <c r="B19" s="36" t="s">
        <v>8</v>
      </c>
      <c r="C19" s="28">
        <v>0.0816</v>
      </c>
      <c r="D19" s="8">
        <v>4081</v>
      </c>
      <c r="E19" s="12">
        <f t="shared" si="0"/>
        <v>333.00960000000003</v>
      </c>
    </row>
    <row r="20" spans="1:5" ht="15">
      <c r="A20" s="2">
        <v>1.6</v>
      </c>
      <c r="B20" s="36" t="s">
        <v>135</v>
      </c>
      <c r="C20" s="28">
        <v>0.1164</v>
      </c>
      <c r="D20" s="8">
        <v>4081</v>
      </c>
      <c r="E20" s="12">
        <f t="shared" si="0"/>
        <v>475.02840000000003</v>
      </c>
    </row>
    <row r="21" spans="1:5" ht="15">
      <c r="A21" s="2">
        <v>1.7</v>
      </c>
      <c r="B21" s="36" t="s">
        <v>136</v>
      </c>
      <c r="C21" s="48">
        <v>0.0276</v>
      </c>
      <c r="D21" s="8">
        <v>4081</v>
      </c>
      <c r="E21" s="12">
        <f t="shared" si="0"/>
        <v>112.6356</v>
      </c>
    </row>
    <row r="22" spans="1:5" ht="15">
      <c r="A22" s="31">
        <v>2</v>
      </c>
      <c r="B22" s="34" t="s">
        <v>9</v>
      </c>
      <c r="C22" s="27">
        <f>SUM(C23:C34)</f>
        <v>2.767</v>
      </c>
      <c r="D22" s="8">
        <v>4081</v>
      </c>
      <c r="E22" s="40">
        <f t="shared" si="0"/>
        <v>11292.127</v>
      </c>
    </row>
    <row r="23" spans="1:5" ht="15">
      <c r="A23" s="30">
        <v>2.1</v>
      </c>
      <c r="B23" s="36" t="s">
        <v>10</v>
      </c>
      <c r="C23" s="28">
        <v>0.6191</v>
      </c>
      <c r="D23" s="8">
        <v>4081</v>
      </c>
      <c r="E23" s="12">
        <f t="shared" si="0"/>
        <v>2526.5471</v>
      </c>
    </row>
    <row r="24" spans="1:5" ht="15">
      <c r="A24" s="30">
        <v>2.2</v>
      </c>
      <c r="B24" s="36" t="s">
        <v>11</v>
      </c>
      <c r="C24" s="28">
        <v>0.2333</v>
      </c>
      <c r="D24" s="8">
        <v>4081</v>
      </c>
      <c r="E24" s="12">
        <f t="shared" si="0"/>
        <v>952.0973</v>
      </c>
    </row>
    <row r="25" spans="1:5" ht="23.25">
      <c r="A25" s="30">
        <v>2.3</v>
      </c>
      <c r="B25" s="36" t="s">
        <v>12</v>
      </c>
      <c r="C25" s="28">
        <v>1.373</v>
      </c>
      <c r="D25" s="8">
        <v>4081</v>
      </c>
      <c r="E25" s="12">
        <f t="shared" si="0"/>
        <v>5603.213</v>
      </c>
    </row>
    <row r="26" spans="1:5" ht="23.25">
      <c r="A26" s="30">
        <v>2.4</v>
      </c>
      <c r="B26" s="36" t="s">
        <v>38</v>
      </c>
      <c r="C26" s="28">
        <v>0.0192</v>
      </c>
      <c r="D26" s="8">
        <v>4081</v>
      </c>
      <c r="E26" s="12">
        <f t="shared" si="0"/>
        <v>78.3552</v>
      </c>
    </row>
    <row r="27" spans="1:5" ht="15">
      <c r="A27" s="30">
        <v>2.5</v>
      </c>
      <c r="B27" s="36" t="s">
        <v>13</v>
      </c>
      <c r="C27" s="28">
        <v>0.2607</v>
      </c>
      <c r="D27" s="8">
        <v>4081</v>
      </c>
      <c r="E27" s="12">
        <f t="shared" si="0"/>
        <v>1063.9167</v>
      </c>
    </row>
    <row r="28" spans="1:5" ht="15">
      <c r="A28" s="30">
        <v>2.6</v>
      </c>
      <c r="B28" s="36" t="s">
        <v>39</v>
      </c>
      <c r="C28" s="28">
        <v>0.0668</v>
      </c>
      <c r="D28" s="8">
        <v>4081</v>
      </c>
      <c r="E28" s="12">
        <f t="shared" si="0"/>
        <v>272.6108</v>
      </c>
    </row>
    <row r="29" spans="1:5" ht="23.25">
      <c r="A29" s="30">
        <v>2.7</v>
      </c>
      <c r="B29" s="36" t="s">
        <v>14</v>
      </c>
      <c r="C29" s="28">
        <v>0.0092</v>
      </c>
      <c r="D29" s="8">
        <v>4081</v>
      </c>
      <c r="E29" s="12">
        <f t="shared" si="0"/>
        <v>37.5452</v>
      </c>
    </row>
    <row r="30" spans="1:5" ht="15">
      <c r="A30" s="30">
        <v>2.8</v>
      </c>
      <c r="B30" s="36" t="s">
        <v>15</v>
      </c>
      <c r="C30" s="28">
        <v>0.0483</v>
      </c>
      <c r="D30" s="8">
        <v>4081</v>
      </c>
      <c r="E30" s="12">
        <f t="shared" si="0"/>
        <v>197.1123</v>
      </c>
    </row>
    <row r="31" spans="1:5" ht="15">
      <c r="A31" s="37" t="s">
        <v>150</v>
      </c>
      <c r="B31" s="36" t="s">
        <v>16</v>
      </c>
      <c r="C31" s="28">
        <v>0.0144</v>
      </c>
      <c r="D31" s="8">
        <v>4081</v>
      </c>
      <c r="E31" s="12">
        <f t="shared" si="0"/>
        <v>58.7664</v>
      </c>
    </row>
    <row r="32" spans="1:5" ht="23.25">
      <c r="A32" s="89">
        <v>2.1</v>
      </c>
      <c r="B32" s="36" t="s">
        <v>17</v>
      </c>
      <c r="C32" s="28">
        <v>0.0542</v>
      </c>
      <c r="D32" s="8">
        <v>4081</v>
      </c>
      <c r="E32" s="12">
        <f t="shared" si="0"/>
        <v>221.1902</v>
      </c>
    </row>
    <row r="33" spans="1:5" ht="15">
      <c r="A33" s="30">
        <v>2.11</v>
      </c>
      <c r="B33" s="36" t="s">
        <v>18</v>
      </c>
      <c r="C33" s="28">
        <v>0.049</v>
      </c>
      <c r="D33" s="8">
        <v>4081</v>
      </c>
      <c r="E33" s="12">
        <f t="shared" si="0"/>
        <v>199.969</v>
      </c>
    </row>
    <row r="34" spans="1:5" ht="23.25">
      <c r="A34" s="30">
        <v>2.12</v>
      </c>
      <c r="B34" s="36" t="s">
        <v>138</v>
      </c>
      <c r="C34" s="28">
        <v>0.0198</v>
      </c>
      <c r="D34" s="8">
        <v>4081</v>
      </c>
      <c r="E34" s="12">
        <f t="shared" si="0"/>
        <v>80.80380000000001</v>
      </c>
    </row>
    <row r="35" spans="1:5" ht="23.25">
      <c r="A35" s="31">
        <v>3</v>
      </c>
      <c r="B35" s="34" t="s">
        <v>19</v>
      </c>
      <c r="C35" s="27">
        <f>SUM(C36:C38)</f>
        <v>2.6005</v>
      </c>
      <c r="D35" s="8">
        <v>4081</v>
      </c>
      <c r="E35" s="40">
        <f t="shared" si="0"/>
        <v>10612.6405</v>
      </c>
    </row>
    <row r="36" spans="1:5" ht="15">
      <c r="A36" s="30">
        <v>3.1</v>
      </c>
      <c r="B36" s="36" t="s">
        <v>20</v>
      </c>
      <c r="C36" s="28">
        <v>2.4367</v>
      </c>
      <c r="D36" s="8">
        <v>4081</v>
      </c>
      <c r="E36" s="12">
        <f t="shared" si="0"/>
        <v>9944.172700000001</v>
      </c>
    </row>
    <row r="37" spans="1:5" ht="15">
      <c r="A37" s="30">
        <v>3.2</v>
      </c>
      <c r="B37" s="36" t="s">
        <v>21</v>
      </c>
      <c r="C37" s="28">
        <v>0.163</v>
      </c>
      <c r="D37" s="8">
        <v>4081</v>
      </c>
      <c r="E37" s="12">
        <f t="shared" si="0"/>
        <v>665.203</v>
      </c>
    </row>
    <row r="38" spans="1:5" ht="15">
      <c r="A38" s="30">
        <v>3.3</v>
      </c>
      <c r="B38" s="36" t="s">
        <v>22</v>
      </c>
      <c r="C38" s="28">
        <v>0.0008</v>
      </c>
      <c r="D38" s="8">
        <v>4081</v>
      </c>
      <c r="E38" s="12">
        <f t="shared" si="0"/>
        <v>3.2648</v>
      </c>
    </row>
    <row r="39" spans="1:5" ht="23.25">
      <c r="A39" s="31">
        <v>4</v>
      </c>
      <c r="B39" s="34" t="s">
        <v>23</v>
      </c>
      <c r="C39" s="27">
        <f>SUM(C40:C46)</f>
        <v>2.56913268</v>
      </c>
      <c r="D39" s="8">
        <v>4081</v>
      </c>
      <c r="E39" s="40">
        <f t="shared" si="0"/>
        <v>10484.63046708</v>
      </c>
    </row>
    <row r="40" spans="1:5" ht="23.25">
      <c r="A40" s="30">
        <v>4.1</v>
      </c>
      <c r="B40" s="36" t="s">
        <v>41</v>
      </c>
      <c r="C40" s="28">
        <v>1.8294</v>
      </c>
      <c r="D40" s="8">
        <v>4081</v>
      </c>
      <c r="E40" s="12">
        <f t="shared" si="0"/>
        <v>7465.7814</v>
      </c>
    </row>
    <row r="41" spans="1:5" ht="15">
      <c r="A41" s="30">
        <v>4.2</v>
      </c>
      <c r="B41" s="36" t="s">
        <v>115</v>
      </c>
      <c r="C41" s="28">
        <f>C40*0.202</f>
        <v>0.3695388</v>
      </c>
      <c r="D41" s="8">
        <v>4081</v>
      </c>
      <c r="E41" s="12">
        <f t="shared" si="0"/>
        <v>1508.0878428</v>
      </c>
    </row>
    <row r="42" spans="1:5" ht="15">
      <c r="A42" s="30">
        <v>4.3</v>
      </c>
      <c r="B42" s="36" t="s">
        <v>24</v>
      </c>
      <c r="C42" s="28">
        <f>(C40+C41)*0.1</f>
        <v>0.21989388</v>
      </c>
      <c r="D42" s="8">
        <v>4081</v>
      </c>
      <c r="E42" s="12">
        <f t="shared" si="0"/>
        <v>897.38692428</v>
      </c>
    </row>
    <row r="43" spans="1:5" ht="15">
      <c r="A43" s="30">
        <v>4.4</v>
      </c>
      <c r="B43" s="36" t="s">
        <v>139</v>
      </c>
      <c r="C43" s="28">
        <v>0.0157</v>
      </c>
      <c r="D43" s="8">
        <v>4081</v>
      </c>
      <c r="E43" s="12">
        <f t="shared" si="0"/>
        <v>64.07169999999999</v>
      </c>
    </row>
    <row r="44" spans="1:5" ht="15">
      <c r="A44" s="30">
        <v>4.5</v>
      </c>
      <c r="B44" s="36" t="s">
        <v>25</v>
      </c>
      <c r="C44" s="28">
        <v>0.0036000000000000003</v>
      </c>
      <c r="D44" s="8">
        <v>4081</v>
      </c>
      <c r="E44" s="12">
        <f t="shared" si="0"/>
        <v>14.691600000000001</v>
      </c>
    </row>
    <row r="45" spans="1:5" ht="15">
      <c r="A45" s="30">
        <v>4.6</v>
      </c>
      <c r="B45" s="36" t="s">
        <v>26</v>
      </c>
      <c r="C45" s="28">
        <v>0.08</v>
      </c>
      <c r="D45" s="8">
        <v>4081</v>
      </c>
      <c r="E45" s="12">
        <f t="shared" si="0"/>
        <v>326.48</v>
      </c>
    </row>
    <row r="46" spans="1:5" ht="15">
      <c r="A46" s="30">
        <v>4.7</v>
      </c>
      <c r="B46" s="36" t="s">
        <v>42</v>
      </c>
      <c r="C46" s="28">
        <v>0.051</v>
      </c>
      <c r="D46" s="8">
        <v>4081</v>
      </c>
      <c r="E46" s="12">
        <f t="shared" si="0"/>
        <v>208.131</v>
      </c>
    </row>
    <row r="47" spans="1:5" ht="15">
      <c r="A47" s="31">
        <v>5</v>
      </c>
      <c r="B47" s="34" t="s">
        <v>27</v>
      </c>
      <c r="C47" s="27">
        <f>SUM(C48:C51)</f>
        <v>1.3175852</v>
      </c>
      <c r="D47" s="8">
        <v>4081</v>
      </c>
      <c r="E47" s="40">
        <f t="shared" si="0"/>
        <v>5377.0652012</v>
      </c>
    </row>
    <row r="48" spans="1:5" ht="23.25">
      <c r="A48" s="30">
        <v>5.1</v>
      </c>
      <c r="B48" s="36" t="s">
        <v>43</v>
      </c>
      <c r="C48" s="28">
        <v>0.6826</v>
      </c>
      <c r="D48" s="8">
        <v>4081</v>
      </c>
      <c r="E48" s="12">
        <f t="shared" si="0"/>
        <v>2785.6906</v>
      </c>
    </row>
    <row r="49" spans="1:5" ht="15">
      <c r="A49" s="30">
        <v>5.2</v>
      </c>
      <c r="B49" s="36" t="s">
        <v>115</v>
      </c>
      <c r="C49" s="28">
        <f>C48*0.202</f>
        <v>0.1378852</v>
      </c>
      <c r="D49" s="8">
        <v>4081</v>
      </c>
      <c r="E49" s="12">
        <f t="shared" si="0"/>
        <v>562.7095012000001</v>
      </c>
    </row>
    <row r="50" spans="1:5" ht="15">
      <c r="A50" s="30">
        <v>5.3</v>
      </c>
      <c r="B50" s="36" t="s">
        <v>28</v>
      </c>
      <c r="C50" s="28">
        <v>0.2227</v>
      </c>
      <c r="D50" s="8">
        <v>4081</v>
      </c>
      <c r="E50" s="12">
        <f t="shared" si="0"/>
        <v>908.8387</v>
      </c>
    </row>
    <row r="51" spans="1:5" ht="15">
      <c r="A51" s="30">
        <v>5.4</v>
      </c>
      <c r="B51" s="36" t="s">
        <v>29</v>
      </c>
      <c r="C51" s="28">
        <v>0.2744</v>
      </c>
      <c r="D51" s="8">
        <v>4081</v>
      </c>
      <c r="E51" s="12">
        <f t="shared" si="0"/>
        <v>1119.8264</v>
      </c>
    </row>
    <row r="52" spans="1:5" ht="15">
      <c r="A52" s="31">
        <v>6</v>
      </c>
      <c r="B52" s="34" t="s">
        <v>44</v>
      </c>
      <c r="C52" s="27">
        <f>C63*18.5%</f>
        <v>2.6584499999999998</v>
      </c>
      <c r="D52" s="8">
        <v>4081</v>
      </c>
      <c r="E52" s="40">
        <f t="shared" si="0"/>
        <v>10849.13445</v>
      </c>
    </row>
    <row r="53" spans="1:5" ht="15">
      <c r="A53" s="35">
        <v>6.1</v>
      </c>
      <c r="B53" s="34" t="s">
        <v>117</v>
      </c>
      <c r="C53" s="27">
        <f>C63*9.85%</f>
        <v>1.4154449999999998</v>
      </c>
      <c r="D53" s="8">
        <v>4081</v>
      </c>
      <c r="E53" s="40">
        <f t="shared" si="0"/>
        <v>5776.431044999999</v>
      </c>
    </row>
    <row r="54" spans="1:5" ht="15">
      <c r="A54" s="31">
        <v>7</v>
      </c>
      <c r="B54" s="34" t="s">
        <v>30</v>
      </c>
      <c r="C54" s="27">
        <v>0.009</v>
      </c>
      <c r="D54" s="8">
        <v>4081</v>
      </c>
      <c r="E54" s="40">
        <v>36.83</v>
      </c>
    </row>
    <row r="55" spans="1:5" ht="15">
      <c r="A55" s="31">
        <v>8</v>
      </c>
      <c r="B55" s="34" t="s">
        <v>31</v>
      </c>
      <c r="C55" s="29">
        <f>C54+C52+C47+C39+C35+C22+C11</f>
        <v>14.19047108</v>
      </c>
      <c r="D55" s="8">
        <v>4081</v>
      </c>
      <c r="E55" s="40">
        <f>E11+E22+E35+E39+E47+E52+E54</f>
        <v>57911.413477480004</v>
      </c>
    </row>
    <row r="56" spans="1:5" ht="15">
      <c r="A56" s="38">
        <v>9</v>
      </c>
      <c r="B56" s="36" t="s">
        <v>32</v>
      </c>
      <c r="C56" s="28">
        <v>0.1561</v>
      </c>
      <c r="D56" s="8">
        <v>4081</v>
      </c>
      <c r="E56" s="12">
        <f t="shared" si="0"/>
        <v>637.0441</v>
      </c>
    </row>
    <row r="57" spans="1:5" ht="15">
      <c r="A57" s="38">
        <v>10</v>
      </c>
      <c r="B57" s="36" t="s">
        <v>45</v>
      </c>
      <c r="C57" s="28">
        <v>0.0234</v>
      </c>
      <c r="D57" s="8">
        <v>4081</v>
      </c>
      <c r="E57" s="12">
        <f>C57*D57+0.02</f>
        <v>95.5154</v>
      </c>
    </row>
    <row r="58" spans="1:5" ht="15">
      <c r="A58" s="31">
        <v>11</v>
      </c>
      <c r="B58" s="54" t="s">
        <v>33</v>
      </c>
      <c r="C58" s="27">
        <f>C55+C56+C57</f>
        <v>14.369971080000001</v>
      </c>
      <c r="D58" s="8">
        <v>4081</v>
      </c>
      <c r="E58" s="40">
        <f>E55+E56+E57</f>
        <v>58643.97297748</v>
      </c>
    </row>
    <row r="59" spans="1:5" ht="15">
      <c r="A59" s="92"/>
      <c r="B59" s="93"/>
      <c r="C59" s="109"/>
      <c r="D59" s="111"/>
      <c r="E59" s="95"/>
    </row>
    <row r="60" spans="1:5" ht="15">
      <c r="A60" s="96"/>
      <c r="B60" s="97"/>
      <c r="C60" s="98"/>
      <c r="D60" s="112"/>
      <c r="E60" s="100"/>
    </row>
    <row r="61" spans="1:5" ht="15">
      <c r="A61" s="96"/>
      <c r="B61" s="97" t="s">
        <v>160</v>
      </c>
      <c r="C61" s="98"/>
      <c r="D61" s="112"/>
      <c r="E61" s="100" t="s">
        <v>161</v>
      </c>
    </row>
    <row r="62" spans="1:5" ht="15">
      <c r="A62" s="1"/>
      <c r="B62" s="1"/>
      <c r="C62" s="69"/>
      <c r="D62" s="1"/>
      <c r="E62" s="1"/>
    </row>
    <row r="63" ht="15">
      <c r="C63" s="113">
        <v>14.37</v>
      </c>
    </row>
    <row r="64" spans="1:5" ht="30" customHeight="1" thickBot="1">
      <c r="A64" s="122" t="s">
        <v>142</v>
      </c>
      <c r="B64" s="123"/>
      <c r="C64" s="123"/>
      <c r="D64" s="123"/>
      <c r="E64" s="123"/>
    </row>
    <row r="66" spans="1:5" ht="15">
      <c r="A66" s="124" t="s">
        <v>89</v>
      </c>
      <c r="B66" s="124"/>
      <c r="C66" s="124"/>
      <c r="D66" s="124"/>
      <c r="E66" s="124"/>
    </row>
    <row r="67" spans="1:5" ht="15">
      <c r="A67" s="14"/>
      <c r="B67" s="14"/>
      <c r="C67" s="14"/>
      <c r="D67" s="14"/>
      <c r="E67" s="14"/>
    </row>
    <row r="68" spans="1:5" ht="15">
      <c r="A68" s="119" t="s">
        <v>1</v>
      </c>
      <c r="B68" s="119"/>
      <c r="C68" s="7"/>
      <c r="D68" s="7"/>
      <c r="E68" s="8">
        <v>4081</v>
      </c>
    </row>
    <row r="69" spans="1:5" ht="15">
      <c r="A69" s="119" t="s">
        <v>2</v>
      </c>
      <c r="B69" s="119"/>
      <c r="C69" s="7"/>
      <c r="D69" s="7"/>
      <c r="E69" s="8">
        <v>14.37</v>
      </c>
    </row>
    <row r="70" spans="1:5" ht="15">
      <c r="A70" s="131" t="s">
        <v>151</v>
      </c>
      <c r="B70" s="132"/>
      <c r="C70" s="7"/>
      <c r="D70" s="7"/>
      <c r="E70" s="13">
        <f>E68*E69</f>
        <v>58643.969999999994</v>
      </c>
    </row>
    <row r="71" spans="1:5" ht="36" customHeight="1">
      <c r="A71" s="9" t="s">
        <v>35</v>
      </c>
      <c r="B71" s="10" t="s">
        <v>3</v>
      </c>
      <c r="C71" s="121" t="s">
        <v>34</v>
      </c>
      <c r="D71" s="121"/>
      <c r="E71" s="121"/>
    </row>
    <row r="72" spans="1:5" ht="23.25">
      <c r="A72" s="33">
        <v>1</v>
      </c>
      <c r="B72" s="34" t="s">
        <v>36</v>
      </c>
      <c r="C72" s="27">
        <f>SUM(C75:C82)</f>
        <v>2.427799</v>
      </c>
      <c r="D72" s="8">
        <v>4081</v>
      </c>
      <c r="E72" s="40">
        <f>C72*D72</f>
        <v>9907.847719</v>
      </c>
    </row>
    <row r="73" spans="1:5" ht="15">
      <c r="A73" s="45"/>
      <c r="B73" s="46" t="s">
        <v>4</v>
      </c>
      <c r="C73" s="60"/>
      <c r="D73" s="8">
        <v>4081</v>
      </c>
      <c r="E73" s="12"/>
    </row>
    <row r="74" spans="1:5" ht="15">
      <c r="A74" s="3">
        <v>1.1</v>
      </c>
      <c r="B74" s="4" t="s">
        <v>37</v>
      </c>
      <c r="C74" s="5">
        <f>C75+C76</f>
        <v>1.7495</v>
      </c>
      <c r="D74" s="8">
        <v>4081</v>
      </c>
      <c r="E74" s="12">
        <f aca="true" t="shared" si="1" ref="E74:E114">C74*D74</f>
        <v>7139.7095</v>
      </c>
    </row>
    <row r="75" spans="1:5" ht="15">
      <c r="A75" s="2"/>
      <c r="B75" s="4" t="s">
        <v>5</v>
      </c>
      <c r="C75" s="6">
        <v>1.2416</v>
      </c>
      <c r="D75" s="8">
        <v>4081</v>
      </c>
      <c r="E75" s="12">
        <f t="shared" si="1"/>
        <v>5066.9696</v>
      </c>
    </row>
    <row r="76" spans="1:5" ht="15">
      <c r="A76" s="2"/>
      <c r="B76" s="4" t="s">
        <v>6</v>
      </c>
      <c r="C76" s="6">
        <v>0.5079</v>
      </c>
      <c r="D76" s="8">
        <v>4081</v>
      </c>
      <c r="E76" s="12">
        <f t="shared" si="1"/>
        <v>2072.7399</v>
      </c>
    </row>
    <row r="77" spans="1:5" ht="15">
      <c r="A77" s="2">
        <v>1.2</v>
      </c>
      <c r="B77" s="4" t="s">
        <v>115</v>
      </c>
      <c r="C77" s="6">
        <f>C74*20.2%</f>
        <v>0.35339899999999996</v>
      </c>
      <c r="D77" s="8">
        <v>4081</v>
      </c>
      <c r="E77" s="12">
        <f t="shared" si="1"/>
        <v>1442.2213189999998</v>
      </c>
    </row>
    <row r="78" spans="1:5" ht="23.25">
      <c r="A78" s="2">
        <v>1.3</v>
      </c>
      <c r="B78" s="4" t="s">
        <v>134</v>
      </c>
      <c r="C78" s="6">
        <v>0.0302</v>
      </c>
      <c r="D78" s="8">
        <v>4081</v>
      </c>
      <c r="E78" s="12">
        <f t="shared" si="1"/>
        <v>123.2462</v>
      </c>
    </row>
    <row r="79" spans="1:5" ht="15">
      <c r="A79" s="2">
        <v>1.4</v>
      </c>
      <c r="B79" s="36" t="s">
        <v>7</v>
      </c>
      <c r="C79" s="28">
        <v>0.001</v>
      </c>
      <c r="D79" s="8">
        <v>4081</v>
      </c>
      <c r="E79" s="12">
        <f t="shared" si="1"/>
        <v>4.081</v>
      </c>
    </row>
    <row r="80" spans="1:5" ht="15">
      <c r="A80" s="2">
        <v>1.5</v>
      </c>
      <c r="B80" s="36" t="s">
        <v>8</v>
      </c>
      <c r="C80" s="28">
        <v>0.0821</v>
      </c>
      <c r="D80" s="8">
        <v>4081</v>
      </c>
      <c r="E80" s="12">
        <f t="shared" si="1"/>
        <v>335.05010000000004</v>
      </c>
    </row>
    <row r="81" spans="1:5" ht="15">
      <c r="A81" s="2">
        <v>1.6</v>
      </c>
      <c r="B81" s="36" t="s">
        <v>135</v>
      </c>
      <c r="C81" s="28">
        <v>0.1846</v>
      </c>
      <c r="D81" s="8">
        <v>4081</v>
      </c>
      <c r="E81" s="12">
        <f t="shared" si="1"/>
        <v>753.3525999999999</v>
      </c>
    </row>
    <row r="82" spans="1:5" ht="15">
      <c r="A82" s="2">
        <v>1.7</v>
      </c>
      <c r="B82" s="36" t="s">
        <v>136</v>
      </c>
      <c r="C82" s="48">
        <v>0.027</v>
      </c>
      <c r="D82" s="8">
        <v>4081</v>
      </c>
      <c r="E82" s="12">
        <f t="shared" si="1"/>
        <v>110.187</v>
      </c>
    </row>
    <row r="83" spans="1:5" ht="15">
      <c r="A83" s="31">
        <v>2</v>
      </c>
      <c r="B83" s="34" t="s">
        <v>9</v>
      </c>
      <c r="C83" s="27">
        <f>SUM(C84:C94)</f>
        <v>1.7735</v>
      </c>
      <c r="D83" s="8">
        <v>4081</v>
      </c>
      <c r="E83" s="40">
        <f t="shared" si="1"/>
        <v>7237.6535</v>
      </c>
    </row>
    <row r="84" spans="1:5" ht="15">
      <c r="A84" s="30">
        <v>2.1</v>
      </c>
      <c r="B84" s="36" t="s">
        <v>10</v>
      </c>
      <c r="C84" s="28">
        <v>0.7985</v>
      </c>
      <c r="D84" s="8">
        <v>4081</v>
      </c>
      <c r="E84" s="12">
        <f t="shared" si="1"/>
        <v>3258.6785</v>
      </c>
    </row>
    <row r="85" spans="1:5" ht="15">
      <c r="A85" s="30">
        <v>2.2</v>
      </c>
      <c r="B85" s="36" t="s">
        <v>11</v>
      </c>
      <c r="C85" s="28">
        <v>0.3804</v>
      </c>
      <c r="D85" s="8">
        <v>4081</v>
      </c>
      <c r="E85" s="12">
        <f t="shared" si="1"/>
        <v>1552.4124000000002</v>
      </c>
    </row>
    <row r="86" spans="1:5" ht="23.25">
      <c r="A86" s="30">
        <v>2.3</v>
      </c>
      <c r="B86" s="36" t="s">
        <v>38</v>
      </c>
      <c r="C86" s="28">
        <v>0.0203</v>
      </c>
      <c r="D86" s="8">
        <v>4081</v>
      </c>
      <c r="E86" s="12">
        <f t="shared" si="1"/>
        <v>82.84429999999999</v>
      </c>
    </row>
    <row r="87" spans="1:5" ht="15">
      <c r="A87" s="30">
        <v>2.4</v>
      </c>
      <c r="B87" s="36" t="s">
        <v>13</v>
      </c>
      <c r="C87" s="28">
        <v>0.28</v>
      </c>
      <c r="D87" s="8">
        <v>4081</v>
      </c>
      <c r="E87" s="12">
        <f t="shared" si="1"/>
        <v>1142.68</v>
      </c>
    </row>
    <row r="88" spans="1:5" ht="15">
      <c r="A88" s="30">
        <v>2.5</v>
      </c>
      <c r="B88" s="36" t="s">
        <v>39</v>
      </c>
      <c r="C88" s="28">
        <v>0.1099</v>
      </c>
      <c r="D88" s="8">
        <v>4081</v>
      </c>
      <c r="E88" s="12">
        <f t="shared" si="1"/>
        <v>448.5019</v>
      </c>
    </row>
    <row r="89" spans="1:5" ht="23.25">
      <c r="A89" s="30">
        <v>2.6</v>
      </c>
      <c r="B89" s="36" t="s">
        <v>14</v>
      </c>
      <c r="C89" s="28">
        <v>0.009</v>
      </c>
      <c r="D89" s="8">
        <v>4081</v>
      </c>
      <c r="E89" s="12">
        <f t="shared" si="1"/>
        <v>36.729</v>
      </c>
    </row>
    <row r="90" spans="1:5" ht="15">
      <c r="A90" s="30">
        <v>2.7</v>
      </c>
      <c r="B90" s="36" t="s">
        <v>15</v>
      </c>
      <c r="C90" s="28">
        <v>0.038</v>
      </c>
      <c r="D90" s="8">
        <v>4081</v>
      </c>
      <c r="E90" s="12">
        <f t="shared" si="1"/>
        <v>155.078</v>
      </c>
    </row>
    <row r="91" spans="1:5" ht="15">
      <c r="A91" s="37" t="s">
        <v>154</v>
      </c>
      <c r="B91" s="36" t="s">
        <v>16</v>
      </c>
      <c r="C91" s="28">
        <v>0.0144</v>
      </c>
      <c r="D91" s="8">
        <v>4081</v>
      </c>
      <c r="E91" s="12">
        <f t="shared" si="1"/>
        <v>58.7664</v>
      </c>
    </row>
    <row r="92" spans="1:5" ht="23.25">
      <c r="A92" s="89">
        <v>2.9</v>
      </c>
      <c r="B92" s="36" t="s">
        <v>17</v>
      </c>
      <c r="C92" s="28">
        <v>0.0542</v>
      </c>
      <c r="D92" s="8">
        <v>4081</v>
      </c>
      <c r="E92" s="12">
        <f t="shared" si="1"/>
        <v>221.1902</v>
      </c>
    </row>
    <row r="93" spans="1:5" ht="15">
      <c r="A93" s="89">
        <v>2.1</v>
      </c>
      <c r="B93" s="36" t="s">
        <v>18</v>
      </c>
      <c r="C93" s="28">
        <v>0.049</v>
      </c>
      <c r="D93" s="8">
        <v>4081</v>
      </c>
      <c r="E93" s="12">
        <f t="shared" si="1"/>
        <v>199.969</v>
      </c>
    </row>
    <row r="94" spans="1:5" ht="23.25">
      <c r="A94" s="30">
        <v>2.11</v>
      </c>
      <c r="B94" s="36" t="s">
        <v>138</v>
      </c>
      <c r="C94" s="28">
        <v>0.0198</v>
      </c>
      <c r="D94" s="8">
        <v>4081</v>
      </c>
      <c r="E94" s="12">
        <f t="shared" si="1"/>
        <v>80.80380000000001</v>
      </c>
    </row>
    <row r="95" spans="1:5" ht="23.25">
      <c r="A95" s="31">
        <v>3</v>
      </c>
      <c r="B95" s="34" t="s">
        <v>19</v>
      </c>
      <c r="C95" s="27">
        <f>C96+C97+C98+C99</f>
        <v>2.8205000000000005</v>
      </c>
      <c r="D95" s="8">
        <v>4081</v>
      </c>
      <c r="E95" s="40">
        <f t="shared" si="1"/>
        <v>11510.460500000001</v>
      </c>
    </row>
    <row r="96" spans="1:5" ht="15">
      <c r="A96" s="30">
        <v>3.1</v>
      </c>
      <c r="B96" s="36" t="s">
        <v>20</v>
      </c>
      <c r="C96" s="28">
        <v>2.5994</v>
      </c>
      <c r="D96" s="8">
        <v>4081</v>
      </c>
      <c r="E96" s="12">
        <f t="shared" si="1"/>
        <v>10608.1514</v>
      </c>
    </row>
    <row r="97" spans="1:5" ht="15">
      <c r="A97" s="30">
        <v>3.2</v>
      </c>
      <c r="B97" s="36" t="s">
        <v>21</v>
      </c>
      <c r="C97" s="28">
        <v>0.1839</v>
      </c>
      <c r="D97" s="8">
        <v>4081</v>
      </c>
      <c r="E97" s="12">
        <f t="shared" si="1"/>
        <v>750.4959</v>
      </c>
    </row>
    <row r="98" spans="1:5" ht="15">
      <c r="A98" s="30">
        <v>3.3</v>
      </c>
      <c r="B98" s="36" t="s">
        <v>157</v>
      </c>
      <c r="C98" s="28">
        <v>0.0365</v>
      </c>
      <c r="D98" s="8"/>
      <c r="E98" s="12"/>
    </row>
    <row r="99" spans="1:5" ht="15">
      <c r="A99" s="30">
        <v>3.4</v>
      </c>
      <c r="B99" s="36" t="s">
        <v>22</v>
      </c>
      <c r="C99" s="28">
        <v>0.0007</v>
      </c>
      <c r="D99" s="8">
        <v>4081</v>
      </c>
      <c r="E99" s="12">
        <f t="shared" si="1"/>
        <v>2.8567</v>
      </c>
    </row>
    <row r="100" spans="1:5" ht="23.25">
      <c r="A100" s="31">
        <v>4</v>
      </c>
      <c r="B100" s="34" t="s">
        <v>23</v>
      </c>
      <c r="C100" s="27">
        <f>SUM(C101:C107)</f>
        <v>2.9745296</v>
      </c>
      <c r="D100" s="8">
        <v>4081</v>
      </c>
      <c r="E100" s="40">
        <f t="shared" si="1"/>
        <v>12139.0552976</v>
      </c>
    </row>
    <row r="101" spans="1:5" ht="23.25">
      <c r="A101" s="30">
        <v>4.1</v>
      </c>
      <c r="B101" s="36" t="s">
        <v>41</v>
      </c>
      <c r="C101" s="28">
        <v>1.9848</v>
      </c>
      <c r="D101" s="8">
        <v>4081</v>
      </c>
      <c r="E101" s="12">
        <f t="shared" si="1"/>
        <v>8099.9688</v>
      </c>
    </row>
    <row r="102" spans="1:5" ht="15">
      <c r="A102" s="30">
        <v>4.2</v>
      </c>
      <c r="B102" s="36" t="s">
        <v>115</v>
      </c>
      <c r="C102" s="28">
        <f>C101*0.202</f>
        <v>0.4009296</v>
      </c>
      <c r="D102" s="8">
        <v>4081</v>
      </c>
      <c r="E102" s="12">
        <f t="shared" si="1"/>
        <v>1636.1936976</v>
      </c>
    </row>
    <row r="103" spans="1:5" ht="15">
      <c r="A103" s="30">
        <v>4.3</v>
      </c>
      <c r="B103" s="36" t="s">
        <v>24</v>
      </c>
      <c r="C103" s="28">
        <v>0.2753</v>
      </c>
      <c r="D103" s="8">
        <v>4081</v>
      </c>
      <c r="E103" s="12">
        <f t="shared" si="1"/>
        <v>1123.4993</v>
      </c>
    </row>
    <row r="104" spans="1:5" ht="15">
      <c r="A104" s="30">
        <v>4.4</v>
      </c>
      <c r="B104" s="36" t="s">
        <v>139</v>
      </c>
      <c r="C104" s="28">
        <v>0.0383</v>
      </c>
      <c r="D104" s="8">
        <v>4081</v>
      </c>
      <c r="E104" s="12">
        <f t="shared" si="1"/>
        <v>156.3023</v>
      </c>
    </row>
    <row r="105" spans="1:5" ht="15">
      <c r="A105" s="30">
        <v>4.5</v>
      </c>
      <c r="B105" s="36" t="s">
        <v>25</v>
      </c>
      <c r="C105" s="28">
        <v>0.0012</v>
      </c>
      <c r="D105" s="8">
        <v>4081</v>
      </c>
      <c r="E105" s="12">
        <f t="shared" si="1"/>
        <v>4.8972</v>
      </c>
    </row>
    <row r="106" spans="1:5" ht="15">
      <c r="A106" s="30">
        <v>4.6</v>
      </c>
      <c r="B106" s="36" t="s">
        <v>26</v>
      </c>
      <c r="C106" s="28">
        <v>0.0819</v>
      </c>
      <c r="D106" s="8">
        <v>4081</v>
      </c>
      <c r="E106" s="12">
        <f t="shared" si="1"/>
        <v>334.2339</v>
      </c>
    </row>
    <row r="107" spans="1:5" ht="15">
      <c r="A107" s="30">
        <v>4.7</v>
      </c>
      <c r="B107" s="36" t="s">
        <v>42</v>
      </c>
      <c r="C107" s="28">
        <v>0.1921</v>
      </c>
      <c r="D107" s="8">
        <v>4081</v>
      </c>
      <c r="E107" s="12">
        <f t="shared" si="1"/>
        <v>783.9601</v>
      </c>
    </row>
    <row r="108" spans="1:5" ht="15">
      <c r="A108" s="31">
        <v>5</v>
      </c>
      <c r="B108" s="34" t="s">
        <v>27</v>
      </c>
      <c r="C108" s="27">
        <v>1.1439</v>
      </c>
      <c r="D108" s="8">
        <v>4081</v>
      </c>
      <c r="E108" s="40">
        <f t="shared" si="1"/>
        <v>4668.2559</v>
      </c>
    </row>
    <row r="109" spans="1:5" ht="23.25">
      <c r="A109" s="30">
        <v>5.1</v>
      </c>
      <c r="B109" s="36" t="s">
        <v>43</v>
      </c>
      <c r="C109" s="28">
        <v>0.5794</v>
      </c>
      <c r="D109" s="8">
        <v>4081</v>
      </c>
      <c r="E109" s="12">
        <f t="shared" si="1"/>
        <v>2364.5314000000003</v>
      </c>
    </row>
    <row r="110" spans="1:5" ht="15">
      <c r="A110" s="30">
        <v>5.2</v>
      </c>
      <c r="B110" s="36" t="s">
        <v>115</v>
      </c>
      <c r="C110" s="28">
        <f>C109*0.202</f>
        <v>0.11703880000000001</v>
      </c>
      <c r="D110" s="8">
        <v>4081</v>
      </c>
      <c r="E110" s="12">
        <f t="shared" si="1"/>
        <v>477.63534280000005</v>
      </c>
    </row>
    <row r="111" spans="1:5" ht="15">
      <c r="A111" s="30">
        <v>5.3</v>
      </c>
      <c r="B111" s="36" t="s">
        <v>28</v>
      </c>
      <c r="C111" s="28">
        <v>0.1618</v>
      </c>
      <c r="D111" s="8">
        <v>4081</v>
      </c>
      <c r="E111" s="12">
        <f t="shared" si="1"/>
        <v>660.3058</v>
      </c>
    </row>
    <row r="112" spans="1:5" ht="15">
      <c r="A112" s="30">
        <v>5.4</v>
      </c>
      <c r="B112" s="36" t="s">
        <v>29</v>
      </c>
      <c r="C112" s="28">
        <v>0.2857</v>
      </c>
      <c r="D112" s="8">
        <v>4081</v>
      </c>
      <c r="E112" s="12">
        <f t="shared" si="1"/>
        <v>1165.9417</v>
      </c>
    </row>
    <row r="113" spans="1:5" ht="15">
      <c r="A113" s="31">
        <v>6</v>
      </c>
      <c r="B113" s="34" t="s">
        <v>44</v>
      </c>
      <c r="C113" s="27">
        <v>2.682</v>
      </c>
      <c r="D113" s="8">
        <v>4081</v>
      </c>
      <c r="E113" s="40">
        <f t="shared" si="1"/>
        <v>10945.242</v>
      </c>
    </row>
    <row r="114" spans="1:5" ht="15">
      <c r="A114" s="35">
        <v>6.1</v>
      </c>
      <c r="B114" s="34" t="s">
        <v>117</v>
      </c>
      <c r="C114" s="27">
        <f>C121*9.85%</f>
        <v>1.4154449999999998</v>
      </c>
      <c r="D114" s="8">
        <v>4081</v>
      </c>
      <c r="E114" s="40">
        <f t="shared" si="1"/>
        <v>5776.431044999999</v>
      </c>
    </row>
    <row r="115" spans="1:5" ht="15">
      <c r="A115" s="31">
        <v>7</v>
      </c>
      <c r="B115" s="34" t="s">
        <v>30</v>
      </c>
      <c r="C115" s="27">
        <v>0.009</v>
      </c>
      <c r="D115" s="8">
        <v>4081</v>
      </c>
      <c r="E115" s="40">
        <v>36.83</v>
      </c>
    </row>
    <row r="116" spans="1:5" ht="15">
      <c r="A116" s="31">
        <v>8</v>
      </c>
      <c r="B116" s="34" t="s">
        <v>31</v>
      </c>
      <c r="C116" s="29">
        <v>13.8313</v>
      </c>
      <c r="D116" s="8">
        <v>4081</v>
      </c>
      <c r="E116" s="40">
        <f>E72+E83+E95+E100+E108+E113+E115</f>
        <v>56445.34491660001</v>
      </c>
    </row>
    <row r="117" spans="1:5" ht="15">
      <c r="A117" s="38">
        <v>9</v>
      </c>
      <c r="B117" s="36" t="s">
        <v>32</v>
      </c>
      <c r="C117" s="28">
        <v>0.4133</v>
      </c>
      <c r="D117" s="8">
        <v>4081</v>
      </c>
      <c r="E117" s="12">
        <f>C117*D117</f>
        <v>1686.6773</v>
      </c>
    </row>
    <row r="118" spans="1:5" ht="15">
      <c r="A118" s="38">
        <v>10</v>
      </c>
      <c r="B118" s="36" t="s">
        <v>45</v>
      </c>
      <c r="C118" s="28">
        <v>0.1254</v>
      </c>
      <c r="D118" s="8">
        <v>4081</v>
      </c>
      <c r="E118" s="12">
        <f>C118*D118+0.19</f>
        <v>511.9474000000001</v>
      </c>
    </row>
    <row r="119" spans="1:5" ht="15">
      <c r="A119" s="31">
        <v>11</v>
      </c>
      <c r="B119" s="54" t="s">
        <v>33</v>
      </c>
      <c r="C119" s="27">
        <f>C116+C117+C118</f>
        <v>14.370000000000001</v>
      </c>
      <c r="D119" s="8">
        <v>4081</v>
      </c>
      <c r="E119" s="40">
        <f>E116+E117+E118</f>
        <v>58643.96961660001</v>
      </c>
    </row>
    <row r="120" ht="15">
      <c r="C120" s="63"/>
    </row>
    <row r="121" ht="15">
      <c r="C121" s="64">
        <v>14.37</v>
      </c>
    </row>
    <row r="125" spans="2:5" ht="15">
      <c r="B125" t="s">
        <v>160</v>
      </c>
      <c r="E125" s="110" t="s">
        <v>161</v>
      </c>
    </row>
    <row r="128" spans="1:5" ht="30" customHeight="1" thickBot="1">
      <c r="A128" s="122" t="s">
        <v>142</v>
      </c>
      <c r="B128" s="123"/>
      <c r="C128" s="123"/>
      <c r="D128" s="123"/>
      <c r="E128" s="123"/>
    </row>
    <row r="130" spans="1:5" ht="15">
      <c r="A130" s="124" t="s">
        <v>89</v>
      </c>
      <c r="B130" s="124"/>
      <c r="C130" s="124"/>
      <c r="D130" s="124"/>
      <c r="E130" s="124"/>
    </row>
    <row r="131" spans="1:5" ht="15">
      <c r="A131" s="14"/>
      <c r="B131" s="14" t="s">
        <v>164</v>
      </c>
      <c r="C131" s="14"/>
      <c r="D131" s="14"/>
      <c r="E131" s="14"/>
    </row>
    <row r="132" spans="1:5" ht="15">
      <c r="A132" s="119" t="s">
        <v>1</v>
      </c>
      <c r="B132" s="119"/>
      <c r="C132" s="7"/>
      <c r="D132" s="7"/>
      <c r="E132" s="8">
        <v>4081</v>
      </c>
    </row>
    <row r="133" spans="1:5" ht="15">
      <c r="A133" s="119" t="s">
        <v>2</v>
      </c>
      <c r="B133" s="119"/>
      <c r="C133" s="7"/>
      <c r="D133" s="7"/>
      <c r="E133" s="8">
        <v>14.04</v>
      </c>
    </row>
    <row r="134" spans="1:5" ht="15">
      <c r="A134" s="131" t="s">
        <v>151</v>
      </c>
      <c r="B134" s="132"/>
      <c r="C134" s="7"/>
      <c r="D134" s="7"/>
      <c r="E134" s="13">
        <f>E132*E133</f>
        <v>57297.24</v>
      </c>
    </row>
    <row r="135" spans="1:5" ht="35.25" customHeight="1">
      <c r="A135" s="9" t="s">
        <v>35</v>
      </c>
      <c r="B135" s="10" t="s">
        <v>3</v>
      </c>
      <c r="C135" s="121" t="s">
        <v>165</v>
      </c>
      <c r="D135" s="121"/>
      <c r="E135" s="121"/>
    </row>
    <row r="136" spans="1:5" ht="23.25">
      <c r="A136" s="33">
        <v>1</v>
      </c>
      <c r="B136" s="34" t="s">
        <v>36</v>
      </c>
      <c r="C136" s="27">
        <f>SUM(C139:C146)</f>
        <v>2.427799</v>
      </c>
      <c r="D136" s="8">
        <v>4081</v>
      </c>
      <c r="E136" s="40">
        <f>C136*D136</f>
        <v>9907.847719</v>
      </c>
    </row>
    <row r="137" spans="1:5" ht="15">
      <c r="A137" s="45"/>
      <c r="B137" s="46" t="s">
        <v>4</v>
      </c>
      <c r="C137" s="60"/>
      <c r="D137" s="8">
        <v>4081</v>
      </c>
      <c r="E137" s="12"/>
    </row>
    <row r="138" spans="1:5" ht="15">
      <c r="A138" s="3">
        <v>1.1</v>
      </c>
      <c r="B138" s="4" t="s">
        <v>37</v>
      </c>
      <c r="C138" s="5">
        <f>C139+C140</f>
        <v>1.7495</v>
      </c>
      <c r="D138" s="8">
        <v>4081</v>
      </c>
      <c r="E138" s="12">
        <f aca="true" t="shared" si="2" ref="E138:E161">C138*D138</f>
        <v>7139.7095</v>
      </c>
    </row>
    <row r="139" spans="1:5" ht="15">
      <c r="A139" s="2"/>
      <c r="B139" s="4" t="s">
        <v>5</v>
      </c>
      <c r="C139" s="6">
        <v>1.2416</v>
      </c>
      <c r="D139" s="8">
        <v>4081</v>
      </c>
      <c r="E139" s="12">
        <f t="shared" si="2"/>
        <v>5066.9696</v>
      </c>
    </row>
    <row r="140" spans="1:5" ht="15">
      <c r="A140" s="2"/>
      <c r="B140" s="4" t="s">
        <v>6</v>
      </c>
      <c r="C140" s="6">
        <v>0.5079</v>
      </c>
      <c r="D140" s="8">
        <v>4081</v>
      </c>
      <c r="E140" s="12">
        <f t="shared" si="2"/>
        <v>2072.7399</v>
      </c>
    </row>
    <row r="141" spans="1:5" ht="15">
      <c r="A141" s="2">
        <v>1.2</v>
      </c>
      <c r="B141" s="4" t="s">
        <v>115</v>
      </c>
      <c r="C141" s="6">
        <f>C138*20.2%</f>
        <v>0.35339899999999996</v>
      </c>
      <c r="D141" s="8">
        <v>4081</v>
      </c>
      <c r="E141" s="12">
        <f t="shared" si="2"/>
        <v>1442.2213189999998</v>
      </c>
    </row>
    <row r="142" spans="1:5" ht="23.25">
      <c r="A142" s="2">
        <v>1.3</v>
      </c>
      <c r="B142" s="4" t="s">
        <v>134</v>
      </c>
      <c r="C142" s="6">
        <v>0.0302</v>
      </c>
      <c r="D142" s="8">
        <v>4081</v>
      </c>
      <c r="E142" s="12">
        <f t="shared" si="2"/>
        <v>123.2462</v>
      </c>
    </row>
    <row r="143" spans="1:5" ht="15">
      <c r="A143" s="2">
        <v>1.4</v>
      </c>
      <c r="B143" s="36" t="s">
        <v>7</v>
      </c>
      <c r="C143" s="28">
        <v>0.001</v>
      </c>
      <c r="D143" s="8">
        <v>4081</v>
      </c>
      <c r="E143" s="12">
        <f t="shared" si="2"/>
        <v>4.081</v>
      </c>
    </row>
    <row r="144" spans="1:5" ht="15">
      <c r="A144" s="2">
        <v>1.5</v>
      </c>
      <c r="B144" s="36" t="s">
        <v>8</v>
      </c>
      <c r="C144" s="28">
        <v>0.0821</v>
      </c>
      <c r="D144" s="8">
        <v>4081</v>
      </c>
      <c r="E144" s="12">
        <f t="shared" si="2"/>
        <v>335.05010000000004</v>
      </c>
    </row>
    <row r="145" spans="1:5" ht="15">
      <c r="A145" s="2">
        <v>1.6</v>
      </c>
      <c r="B145" s="36" t="s">
        <v>135</v>
      </c>
      <c r="C145" s="28">
        <v>0.1846</v>
      </c>
      <c r="D145" s="8">
        <v>4081</v>
      </c>
      <c r="E145" s="12">
        <f t="shared" si="2"/>
        <v>753.3525999999999</v>
      </c>
    </row>
    <row r="146" spans="1:5" ht="15">
      <c r="A146" s="2">
        <v>1.7</v>
      </c>
      <c r="B146" s="36" t="s">
        <v>136</v>
      </c>
      <c r="C146" s="48">
        <v>0.027</v>
      </c>
      <c r="D146" s="8">
        <v>4081</v>
      </c>
      <c r="E146" s="12">
        <f t="shared" si="2"/>
        <v>110.187</v>
      </c>
    </row>
    <row r="147" spans="1:5" ht="15">
      <c r="A147" s="31">
        <v>2</v>
      </c>
      <c r="B147" s="34" t="s">
        <v>9</v>
      </c>
      <c r="C147" s="27">
        <f>SUM(C148:C158)</f>
        <v>1.7735</v>
      </c>
      <c r="D147" s="8">
        <v>4081</v>
      </c>
      <c r="E147" s="40">
        <f t="shared" si="2"/>
        <v>7237.6535</v>
      </c>
    </row>
    <row r="148" spans="1:5" ht="15">
      <c r="A148" s="30">
        <v>2.1</v>
      </c>
      <c r="B148" s="36" t="s">
        <v>10</v>
      </c>
      <c r="C148" s="28">
        <v>0.7985</v>
      </c>
      <c r="D148" s="8">
        <v>4081</v>
      </c>
      <c r="E148" s="12">
        <f t="shared" si="2"/>
        <v>3258.6785</v>
      </c>
    </row>
    <row r="149" spans="1:5" ht="15">
      <c r="A149" s="30">
        <v>2.2</v>
      </c>
      <c r="B149" s="36" t="s">
        <v>11</v>
      </c>
      <c r="C149" s="28">
        <v>0.3804</v>
      </c>
      <c r="D149" s="8">
        <v>4081</v>
      </c>
      <c r="E149" s="12">
        <f t="shared" si="2"/>
        <v>1552.4124000000002</v>
      </c>
    </row>
    <row r="150" spans="1:5" ht="23.25">
      <c r="A150" s="30">
        <v>2.3</v>
      </c>
      <c r="B150" s="36" t="s">
        <v>38</v>
      </c>
      <c r="C150" s="28">
        <v>0.0203</v>
      </c>
      <c r="D150" s="8">
        <v>4081</v>
      </c>
      <c r="E150" s="12">
        <f t="shared" si="2"/>
        <v>82.84429999999999</v>
      </c>
    </row>
    <row r="151" spans="1:5" ht="15">
      <c r="A151" s="30">
        <v>2.4</v>
      </c>
      <c r="B151" s="36" t="s">
        <v>13</v>
      </c>
      <c r="C151" s="28">
        <v>0.28</v>
      </c>
      <c r="D151" s="8">
        <v>4081</v>
      </c>
      <c r="E151" s="12">
        <f t="shared" si="2"/>
        <v>1142.68</v>
      </c>
    </row>
    <row r="152" spans="1:5" ht="15">
      <c r="A152" s="30">
        <v>2.5</v>
      </c>
      <c r="B152" s="36" t="s">
        <v>39</v>
      </c>
      <c r="C152" s="28">
        <v>0.1099</v>
      </c>
      <c r="D152" s="8">
        <v>4081</v>
      </c>
      <c r="E152" s="12">
        <f t="shared" si="2"/>
        <v>448.5019</v>
      </c>
    </row>
    <row r="153" spans="1:5" ht="23.25">
      <c r="A153" s="30">
        <v>2.6</v>
      </c>
      <c r="B153" s="36" t="s">
        <v>14</v>
      </c>
      <c r="C153" s="28">
        <v>0.009</v>
      </c>
      <c r="D153" s="8">
        <v>4081</v>
      </c>
      <c r="E153" s="12">
        <f t="shared" si="2"/>
        <v>36.729</v>
      </c>
    </row>
    <row r="154" spans="1:5" ht="15">
      <c r="A154" s="30">
        <v>2.7</v>
      </c>
      <c r="B154" s="36" t="s">
        <v>15</v>
      </c>
      <c r="C154" s="28">
        <v>0.038</v>
      </c>
      <c r="D154" s="8">
        <v>4081</v>
      </c>
      <c r="E154" s="12">
        <f t="shared" si="2"/>
        <v>155.078</v>
      </c>
    </row>
    <row r="155" spans="1:5" ht="15">
      <c r="A155" s="37" t="s">
        <v>154</v>
      </c>
      <c r="B155" s="36" t="s">
        <v>16</v>
      </c>
      <c r="C155" s="28">
        <v>0.0144</v>
      </c>
      <c r="D155" s="8">
        <v>4081</v>
      </c>
      <c r="E155" s="12">
        <f t="shared" si="2"/>
        <v>58.7664</v>
      </c>
    </row>
    <row r="156" spans="1:5" ht="23.25">
      <c r="A156" s="89">
        <v>2.9</v>
      </c>
      <c r="B156" s="36" t="s">
        <v>17</v>
      </c>
      <c r="C156" s="28">
        <v>0.0542</v>
      </c>
      <c r="D156" s="8">
        <v>4081</v>
      </c>
      <c r="E156" s="12">
        <f t="shared" si="2"/>
        <v>221.1902</v>
      </c>
    </row>
    <row r="157" spans="1:5" ht="15">
      <c r="A157" s="89">
        <v>2.1</v>
      </c>
      <c r="B157" s="36" t="s">
        <v>18</v>
      </c>
      <c r="C157" s="28">
        <v>0.049</v>
      </c>
      <c r="D157" s="8">
        <v>4081</v>
      </c>
      <c r="E157" s="12">
        <f t="shared" si="2"/>
        <v>199.969</v>
      </c>
    </row>
    <row r="158" spans="1:5" ht="23.25">
      <c r="A158" s="30">
        <v>2.11</v>
      </c>
      <c r="B158" s="36" t="s">
        <v>138</v>
      </c>
      <c r="C158" s="28">
        <v>0.0198</v>
      </c>
      <c r="D158" s="8">
        <v>4081</v>
      </c>
      <c r="E158" s="12">
        <f t="shared" si="2"/>
        <v>80.80380000000001</v>
      </c>
    </row>
    <row r="159" spans="1:5" ht="23.25">
      <c r="A159" s="31">
        <v>3</v>
      </c>
      <c r="B159" s="34" t="s">
        <v>19</v>
      </c>
      <c r="C159" s="27">
        <f>C160+C161+C162+C163</f>
        <v>2.8205000000000005</v>
      </c>
      <c r="D159" s="8">
        <v>4081</v>
      </c>
      <c r="E159" s="40">
        <f t="shared" si="2"/>
        <v>11510.460500000001</v>
      </c>
    </row>
    <row r="160" spans="1:5" ht="15">
      <c r="A160" s="30">
        <v>3.1</v>
      </c>
      <c r="B160" s="36" t="s">
        <v>20</v>
      </c>
      <c r="C160" s="28">
        <v>2.5994</v>
      </c>
      <c r="D160" s="8">
        <v>4081</v>
      </c>
      <c r="E160" s="12">
        <f t="shared" si="2"/>
        <v>10608.1514</v>
      </c>
    </row>
    <row r="161" spans="1:5" ht="15">
      <c r="A161" s="30">
        <v>3.2</v>
      </c>
      <c r="B161" s="36" t="s">
        <v>21</v>
      </c>
      <c r="C161" s="28">
        <v>0.1839</v>
      </c>
      <c r="D161" s="8">
        <v>4081</v>
      </c>
      <c r="E161" s="12">
        <f t="shared" si="2"/>
        <v>750.4959</v>
      </c>
    </row>
    <row r="162" spans="1:5" ht="15">
      <c r="A162" s="30">
        <v>3.3</v>
      </c>
      <c r="B162" s="36" t="s">
        <v>157</v>
      </c>
      <c r="C162" s="28">
        <v>0.0365</v>
      </c>
      <c r="D162" s="8"/>
      <c r="E162" s="12"/>
    </row>
    <row r="163" spans="1:5" ht="15">
      <c r="A163" s="30">
        <v>3.4</v>
      </c>
      <c r="B163" s="36" t="s">
        <v>22</v>
      </c>
      <c r="C163" s="28">
        <v>0.0007</v>
      </c>
      <c r="D163" s="8">
        <v>4081</v>
      </c>
      <c r="E163" s="12">
        <f aca="true" t="shared" si="3" ref="E163:E178">C163*D163</f>
        <v>2.8567</v>
      </c>
    </row>
    <row r="164" spans="1:5" ht="23.25">
      <c r="A164" s="31">
        <v>4</v>
      </c>
      <c r="B164" s="34" t="s">
        <v>23</v>
      </c>
      <c r="C164" s="27">
        <f>C165+C166+C167+C168+C169+C170+C171</f>
        <v>2.6445296</v>
      </c>
      <c r="D164" s="8">
        <v>4081</v>
      </c>
      <c r="E164" s="40">
        <f t="shared" si="3"/>
        <v>10792.325297599999</v>
      </c>
    </row>
    <row r="165" spans="1:5" ht="23.25">
      <c r="A165" s="30">
        <v>4.1</v>
      </c>
      <c r="B165" s="36" t="s">
        <v>41</v>
      </c>
      <c r="C165" s="28">
        <v>1.9848</v>
      </c>
      <c r="D165" s="8">
        <v>4081</v>
      </c>
      <c r="E165" s="12">
        <f t="shared" si="3"/>
        <v>8099.9688</v>
      </c>
    </row>
    <row r="166" spans="1:5" ht="15">
      <c r="A166" s="30">
        <v>4.2</v>
      </c>
      <c r="B166" s="36" t="s">
        <v>115</v>
      </c>
      <c r="C166" s="28">
        <f>C165*0.202</f>
        <v>0.4009296</v>
      </c>
      <c r="D166" s="8">
        <v>4081</v>
      </c>
      <c r="E166" s="12">
        <f t="shared" si="3"/>
        <v>1636.1936976</v>
      </c>
    </row>
    <row r="167" spans="1:5" ht="15">
      <c r="A167" s="30">
        <v>4.3</v>
      </c>
      <c r="B167" s="36" t="s">
        <v>24</v>
      </c>
      <c r="C167" s="28">
        <v>0.0453</v>
      </c>
      <c r="D167" s="8">
        <v>4081</v>
      </c>
      <c r="E167" s="12">
        <f t="shared" si="3"/>
        <v>184.8693</v>
      </c>
    </row>
    <row r="168" spans="1:5" ht="15">
      <c r="A168" s="30">
        <v>4.4</v>
      </c>
      <c r="B168" s="36" t="s">
        <v>139</v>
      </c>
      <c r="C168" s="28">
        <v>0.0383</v>
      </c>
      <c r="D168" s="8">
        <v>4081</v>
      </c>
      <c r="E168" s="12">
        <f t="shared" si="3"/>
        <v>156.3023</v>
      </c>
    </row>
    <row r="169" spans="1:5" ht="15">
      <c r="A169" s="30">
        <v>4.5</v>
      </c>
      <c r="B169" s="36" t="s">
        <v>25</v>
      </c>
      <c r="C169" s="28">
        <v>0.0012</v>
      </c>
      <c r="D169" s="8">
        <v>4081</v>
      </c>
      <c r="E169" s="12">
        <f t="shared" si="3"/>
        <v>4.8972</v>
      </c>
    </row>
    <row r="170" spans="1:5" ht="15">
      <c r="A170" s="30">
        <v>4.6</v>
      </c>
      <c r="B170" s="36" t="s">
        <v>26</v>
      </c>
      <c r="C170" s="28">
        <v>0.0819</v>
      </c>
      <c r="D170" s="8">
        <v>4081</v>
      </c>
      <c r="E170" s="12">
        <f t="shared" si="3"/>
        <v>334.2339</v>
      </c>
    </row>
    <row r="171" spans="1:5" ht="15">
      <c r="A171" s="30">
        <v>4.7</v>
      </c>
      <c r="B171" s="36" t="s">
        <v>42</v>
      </c>
      <c r="C171" s="28">
        <v>0.0921</v>
      </c>
      <c r="D171" s="8">
        <v>4081</v>
      </c>
      <c r="E171" s="12">
        <f t="shared" si="3"/>
        <v>375.8601</v>
      </c>
    </row>
    <row r="172" spans="1:5" ht="15">
      <c r="A172" s="31">
        <v>5</v>
      </c>
      <c r="B172" s="34" t="s">
        <v>27</v>
      </c>
      <c r="C172" s="27">
        <v>1.1439</v>
      </c>
      <c r="D172" s="8">
        <v>4081</v>
      </c>
      <c r="E172" s="40">
        <f t="shared" si="3"/>
        <v>4668.2559</v>
      </c>
    </row>
    <row r="173" spans="1:5" ht="23.25">
      <c r="A173" s="30">
        <v>5.1</v>
      </c>
      <c r="B173" s="36" t="s">
        <v>43</v>
      </c>
      <c r="C173" s="28">
        <v>0.5794</v>
      </c>
      <c r="D173" s="8">
        <v>4081</v>
      </c>
      <c r="E173" s="12">
        <f t="shared" si="3"/>
        <v>2364.5314000000003</v>
      </c>
    </row>
    <row r="174" spans="1:5" ht="15">
      <c r="A174" s="30">
        <v>5.2</v>
      </c>
      <c r="B174" s="36" t="s">
        <v>115</v>
      </c>
      <c r="C174" s="28">
        <f>C173*0.202</f>
        <v>0.11703880000000001</v>
      </c>
      <c r="D174" s="8">
        <v>4081</v>
      </c>
      <c r="E174" s="12">
        <f t="shared" si="3"/>
        <v>477.63534280000005</v>
      </c>
    </row>
    <row r="175" spans="1:5" ht="15">
      <c r="A175" s="30">
        <v>5.3</v>
      </c>
      <c r="B175" s="36" t="s">
        <v>28</v>
      </c>
      <c r="C175" s="28">
        <v>0.1618</v>
      </c>
      <c r="D175" s="8">
        <v>4081</v>
      </c>
      <c r="E175" s="12">
        <f t="shared" si="3"/>
        <v>660.3058</v>
      </c>
    </row>
    <row r="176" spans="1:5" ht="15">
      <c r="A176" s="30">
        <v>5.4</v>
      </c>
      <c r="B176" s="36" t="s">
        <v>29</v>
      </c>
      <c r="C176" s="28">
        <v>0.2857</v>
      </c>
      <c r="D176" s="8">
        <v>4081</v>
      </c>
      <c r="E176" s="12">
        <f t="shared" si="3"/>
        <v>1165.9417</v>
      </c>
    </row>
    <row r="177" spans="1:5" ht="15">
      <c r="A177" s="31">
        <v>6</v>
      </c>
      <c r="B177" s="34" t="s">
        <v>44</v>
      </c>
      <c r="C177" s="27">
        <v>2.682</v>
      </c>
      <c r="D177" s="8">
        <v>4081</v>
      </c>
      <c r="E177" s="40">
        <f t="shared" si="3"/>
        <v>10945.242</v>
      </c>
    </row>
    <row r="178" spans="1:5" ht="15">
      <c r="A178" s="35">
        <v>6.1</v>
      </c>
      <c r="B178" s="34" t="s">
        <v>117</v>
      </c>
      <c r="C178" s="27">
        <f>C185*9.85%</f>
        <v>1.3829399999999998</v>
      </c>
      <c r="D178" s="8">
        <v>4081</v>
      </c>
      <c r="E178" s="40">
        <f t="shared" si="3"/>
        <v>5643.778139999999</v>
      </c>
    </row>
    <row r="179" spans="1:5" ht="15">
      <c r="A179" s="31">
        <v>7</v>
      </c>
      <c r="B179" s="34" t="s">
        <v>30</v>
      </c>
      <c r="C179" s="27">
        <v>0.009</v>
      </c>
      <c r="D179" s="8">
        <v>4081</v>
      </c>
      <c r="E179" s="40">
        <v>36.83</v>
      </c>
    </row>
    <row r="180" spans="1:5" ht="15">
      <c r="A180" s="31">
        <v>8</v>
      </c>
      <c r="B180" s="34" t="s">
        <v>31</v>
      </c>
      <c r="C180" s="29">
        <f>C136+C147+C159+C164+C172+C177+C179</f>
        <v>13.501228600000001</v>
      </c>
      <c r="D180" s="8">
        <v>4081</v>
      </c>
      <c r="E180" s="40">
        <f>E136+E147+E159+E164+E172+E177+E179</f>
        <v>55098.614916599996</v>
      </c>
    </row>
    <row r="181" spans="1:5" ht="15">
      <c r="A181" s="38">
        <v>9</v>
      </c>
      <c r="B181" s="36" t="s">
        <v>32</v>
      </c>
      <c r="C181" s="28">
        <v>0.4133</v>
      </c>
      <c r="D181" s="8">
        <v>4081</v>
      </c>
      <c r="E181" s="12">
        <f>C181*D181</f>
        <v>1686.6773</v>
      </c>
    </row>
    <row r="182" spans="1:5" ht="15">
      <c r="A182" s="38">
        <v>10</v>
      </c>
      <c r="B182" s="36" t="s">
        <v>45</v>
      </c>
      <c r="C182" s="28">
        <v>0.1254</v>
      </c>
      <c r="D182" s="8">
        <v>4081</v>
      </c>
      <c r="E182" s="12">
        <f>C182*D182+0.19</f>
        <v>511.9474000000001</v>
      </c>
    </row>
    <row r="183" spans="1:5" ht="15">
      <c r="A183" s="31">
        <v>11</v>
      </c>
      <c r="B183" s="54" t="s">
        <v>33</v>
      </c>
      <c r="C183" s="114">
        <f>C180+C181+C182</f>
        <v>14.039928600000001</v>
      </c>
      <c r="D183" s="8">
        <v>4081</v>
      </c>
      <c r="E183" s="40">
        <f>E180+E181+E182</f>
        <v>57297.239616599996</v>
      </c>
    </row>
    <row r="184" ht="15">
      <c r="C184" s="63"/>
    </row>
    <row r="185" ht="15">
      <c r="C185" s="64">
        <v>14.04</v>
      </c>
    </row>
    <row r="189" spans="2:5" ht="15">
      <c r="B189" t="s">
        <v>160</v>
      </c>
      <c r="E189" s="110" t="s">
        <v>161</v>
      </c>
    </row>
  </sheetData>
  <sheetProtection/>
  <mergeCells count="19">
    <mergeCell ref="A64:E64"/>
    <mergeCell ref="C71:E71"/>
    <mergeCell ref="A66:E66"/>
    <mergeCell ref="A68:B68"/>
    <mergeCell ref="A69:B69"/>
    <mergeCell ref="A70:B70"/>
    <mergeCell ref="A8:B8"/>
    <mergeCell ref="A9:B9"/>
    <mergeCell ref="C10:E10"/>
    <mergeCell ref="A1:E1"/>
    <mergeCell ref="A3:E3"/>
    <mergeCell ref="A5:E5"/>
    <mergeCell ref="A7:B7"/>
    <mergeCell ref="A134:B134"/>
    <mergeCell ref="C135:E135"/>
    <mergeCell ref="A128:E128"/>
    <mergeCell ref="A130:E130"/>
    <mergeCell ref="A132:B132"/>
    <mergeCell ref="A133:B133"/>
  </mergeCells>
  <hyperlinks>
    <hyperlink ref="A3:E3" location="ГЛАВНАЯ!A1" display="Вернуться на главную страницу к списку домов"/>
  </hyperlink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1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49.28125" style="0" customWidth="1"/>
    <col min="3" max="3" width="21.140625" style="0" hidden="1" customWidth="1"/>
    <col min="4" max="4" width="18.28125" style="0" hidden="1" customWidth="1"/>
    <col min="5" max="5" width="25.7109375" style="0" customWidth="1"/>
  </cols>
  <sheetData>
    <row r="1" spans="1:5" ht="54.75" customHeight="1" thickBot="1">
      <c r="A1" s="122" t="s">
        <v>140</v>
      </c>
      <c r="B1" s="123"/>
      <c r="C1" s="123"/>
      <c r="D1" s="123"/>
      <c r="E1" s="123"/>
    </row>
    <row r="3" spans="1:5" ht="15">
      <c r="A3" s="126" t="s">
        <v>86</v>
      </c>
      <c r="B3" s="126"/>
      <c r="C3" s="126"/>
      <c r="D3" s="126"/>
      <c r="E3" s="126"/>
    </row>
    <row r="5" spans="1:5" ht="15">
      <c r="A5" s="124" t="s">
        <v>90</v>
      </c>
      <c r="B5" s="124"/>
      <c r="C5" s="124"/>
      <c r="D5" s="124"/>
      <c r="E5" s="124"/>
    </row>
    <row r="6" spans="1:5" ht="15">
      <c r="A6" s="14"/>
      <c r="B6" s="14"/>
      <c r="C6" s="14"/>
      <c r="D6" s="14"/>
      <c r="E6" s="14"/>
    </row>
    <row r="7" spans="1:5" ht="15">
      <c r="A7" s="119" t="s">
        <v>1</v>
      </c>
      <c r="B7" s="119"/>
      <c r="C7" s="7"/>
      <c r="D7" s="7"/>
      <c r="E7" s="8">
        <v>4139.2</v>
      </c>
    </row>
    <row r="8" spans="1:5" ht="15">
      <c r="A8" s="119" t="s">
        <v>2</v>
      </c>
      <c r="B8" s="119"/>
      <c r="C8" s="7"/>
      <c r="D8" s="7"/>
      <c r="E8" s="8">
        <v>11.71</v>
      </c>
    </row>
    <row r="9" spans="1:5" ht="15">
      <c r="A9" s="127" t="s">
        <v>147</v>
      </c>
      <c r="B9" s="128"/>
      <c r="C9" s="7"/>
      <c r="D9" s="7"/>
      <c r="E9" s="13">
        <f>E7*E8</f>
        <v>48470.032</v>
      </c>
    </row>
    <row r="10" spans="1:5" ht="45" customHeight="1">
      <c r="A10" s="9" t="s">
        <v>35</v>
      </c>
      <c r="B10" s="10" t="s">
        <v>3</v>
      </c>
      <c r="C10" s="121" t="s">
        <v>34</v>
      </c>
      <c r="D10" s="121"/>
      <c r="E10" s="121"/>
    </row>
    <row r="11" spans="1:5" ht="15">
      <c r="A11" s="33">
        <v>1</v>
      </c>
      <c r="B11" s="34" t="s">
        <v>36</v>
      </c>
      <c r="C11" s="27">
        <f>SUM(C14:C21)</f>
        <v>3.0339928</v>
      </c>
      <c r="D11" s="8">
        <v>4139.2</v>
      </c>
      <c r="E11" s="40">
        <f>C11*D11</f>
        <v>12558.30299776</v>
      </c>
    </row>
    <row r="12" spans="1:5" ht="15">
      <c r="A12" s="45"/>
      <c r="B12" s="46" t="s">
        <v>4</v>
      </c>
      <c r="C12" s="47"/>
      <c r="D12" s="8">
        <v>4139.2</v>
      </c>
      <c r="E12" s="12"/>
    </row>
    <row r="13" spans="1:5" ht="15">
      <c r="A13" s="3">
        <v>1.1</v>
      </c>
      <c r="B13" s="4" t="s">
        <v>37</v>
      </c>
      <c r="C13" s="5">
        <f>C14+C15</f>
        <v>2.2564</v>
      </c>
      <c r="D13" s="8">
        <v>4139.2</v>
      </c>
      <c r="E13" s="12">
        <f aca="true" t="shared" si="0" ref="E13:E56">C13*D13</f>
        <v>9339.69088</v>
      </c>
    </row>
    <row r="14" spans="1:7" ht="15">
      <c r="A14" s="2"/>
      <c r="B14" s="4" t="s">
        <v>5</v>
      </c>
      <c r="C14" s="6">
        <v>1.6217</v>
      </c>
      <c r="D14" s="8">
        <v>4139.2</v>
      </c>
      <c r="E14" s="12">
        <f t="shared" si="0"/>
        <v>6712.540639999999</v>
      </c>
      <c r="G14" s="102"/>
    </row>
    <row r="15" spans="1:5" ht="15">
      <c r="A15" s="2"/>
      <c r="B15" s="4" t="s">
        <v>6</v>
      </c>
      <c r="C15" s="6">
        <v>0.6347</v>
      </c>
      <c r="D15" s="8">
        <v>4139.2</v>
      </c>
      <c r="E15" s="12">
        <f t="shared" si="0"/>
        <v>2627.15024</v>
      </c>
    </row>
    <row r="16" spans="1:5" ht="15">
      <c r="A16" s="2">
        <v>1.2</v>
      </c>
      <c r="B16" s="4" t="s">
        <v>115</v>
      </c>
      <c r="C16" s="6">
        <f>(C14+C15)*0.202</f>
        <v>0.45579280000000005</v>
      </c>
      <c r="D16" s="8">
        <v>4139.2</v>
      </c>
      <c r="E16" s="12">
        <f t="shared" si="0"/>
        <v>1886.6175577600002</v>
      </c>
    </row>
    <row r="17" spans="1:5" ht="23.25">
      <c r="A17" s="2">
        <v>1.3</v>
      </c>
      <c r="B17" s="4" t="s">
        <v>134</v>
      </c>
      <c r="C17" s="6">
        <v>0.0143</v>
      </c>
      <c r="D17" s="8">
        <v>4139.2</v>
      </c>
      <c r="E17" s="12">
        <f t="shared" si="0"/>
        <v>59.19056</v>
      </c>
    </row>
    <row r="18" spans="1:5" ht="15">
      <c r="A18" s="2">
        <v>1.4</v>
      </c>
      <c r="B18" s="36" t="s">
        <v>7</v>
      </c>
      <c r="C18" s="28">
        <v>0.0012</v>
      </c>
      <c r="D18" s="8">
        <v>4139.2</v>
      </c>
      <c r="E18" s="12">
        <f t="shared" si="0"/>
        <v>4.967039999999999</v>
      </c>
    </row>
    <row r="19" spans="1:5" ht="15">
      <c r="A19" s="2">
        <v>1.5</v>
      </c>
      <c r="B19" s="36" t="s">
        <v>8</v>
      </c>
      <c r="C19" s="28">
        <v>0.0816</v>
      </c>
      <c r="D19" s="8">
        <v>4139.2</v>
      </c>
      <c r="E19" s="12">
        <f t="shared" si="0"/>
        <v>337.75872</v>
      </c>
    </row>
    <row r="20" spans="1:5" ht="15">
      <c r="A20" s="2">
        <v>1.6</v>
      </c>
      <c r="B20" s="36" t="s">
        <v>135</v>
      </c>
      <c r="C20" s="28">
        <v>0.1164</v>
      </c>
      <c r="D20" s="8">
        <v>4139.2</v>
      </c>
      <c r="E20" s="12">
        <f t="shared" si="0"/>
        <v>481.80288</v>
      </c>
    </row>
    <row r="21" spans="1:5" ht="15">
      <c r="A21" s="2">
        <v>1.7</v>
      </c>
      <c r="B21" s="36" t="s">
        <v>136</v>
      </c>
      <c r="C21" s="48">
        <v>0.1083</v>
      </c>
      <c r="D21" s="8">
        <v>4139.2</v>
      </c>
      <c r="E21" s="12">
        <f t="shared" si="0"/>
        <v>448.27536</v>
      </c>
    </row>
    <row r="22" spans="1:5" ht="15">
      <c r="A22" s="31">
        <v>2</v>
      </c>
      <c r="B22" s="34" t="s">
        <v>9</v>
      </c>
      <c r="C22" s="27">
        <f>SUM(C23:C34)</f>
        <v>2.0415</v>
      </c>
      <c r="D22" s="8">
        <v>4139.2</v>
      </c>
      <c r="E22" s="40">
        <f t="shared" si="0"/>
        <v>8450.1768</v>
      </c>
    </row>
    <row r="23" spans="1:5" ht="15">
      <c r="A23" s="30">
        <v>2.1</v>
      </c>
      <c r="B23" s="36" t="s">
        <v>10</v>
      </c>
      <c r="C23" s="28">
        <v>0.6191</v>
      </c>
      <c r="D23" s="8">
        <v>4139.2</v>
      </c>
      <c r="E23" s="12">
        <f t="shared" si="0"/>
        <v>2562.57872</v>
      </c>
    </row>
    <row r="24" spans="1:5" ht="15">
      <c r="A24" s="30">
        <v>2.2</v>
      </c>
      <c r="B24" s="36" t="s">
        <v>11</v>
      </c>
      <c r="C24" s="28">
        <v>0.2333</v>
      </c>
      <c r="D24" s="8">
        <v>4139.2</v>
      </c>
      <c r="E24" s="12">
        <f t="shared" si="0"/>
        <v>965.67536</v>
      </c>
    </row>
    <row r="25" spans="1:5" ht="15">
      <c r="A25" s="30">
        <v>2.3</v>
      </c>
      <c r="B25" s="36" t="s">
        <v>12</v>
      </c>
      <c r="C25" s="28">
        <v>0.6167</v>
      </c>
      <c r="D25" s="8">
        <v>4139.2</v>
      </c>
      <c r="E25" s="12">
        <f t="shared" si="0"/>
        <v>2552.64464</v>
      </c>
    </row>
    <row r="26" spans="1:5" ht="15">
      <c r="A26" s="30">
        <v>2.4</v>
      </c>
      <c r="B26" s="36" t="s">
        <v>38</v>
      </c>
      <c r="C26" s="28">
        <v>0.0334</v>
      </c>
      <c r="D26" s="8">
        <v>4139.2</v>
      </c>
      <c r="E26" s="12">
        <f t="shared" si="0"/>
        <v>138.24928</v>
      </c>
    </row>
    <row r="27" spans="1:5" ht="15">
      <c r="A27" s="30">
        <v>2.5</v>
      </c>
      <c r="B27" s="36" t="s">
        <v>13</v>
      </c>
      <c r="C27" s="28">
        <v>0.2607</v>
      </c>
      <c r="D27" s="8">
        <v>4139.2</v>
      </c>
      <c r="E27" s="12">
        <f t="shared" si="0"/>
        <v>1079.08944</v>
      </c>
    </row>
    <row r="28" spans="1:5" ht="15">
      <c r="A28" s="30">
        <v>2.6</v>
      </c>
      <c r="B28" s="36" t="s">
        <v>39</v>
      </c>
      <c r="C28" s="28">
        <v>0.0834</v>
      </c>
      <c r="D28" s="8">
        <v>4139.2</v>
      </c>
      <c r="E28" s="12">
        <f t="shared" si="0"/>
        <v>345.20928</v>
      </c>
    </row>
    <row r="29" spans="1:5" ht="23.25">
      <c r="A29" s="30">
        <v>2.7</v>
      </c>
      <c r="B29" s="36" t="s">
        <v>14</v>
      </c>
      <c r="C29" s="28">
        <v>0.0092</v>
      </c>
      <c r="D29" s="8">
        <v>4139.2</v>
      </c>
      <c r="E29" s="12">
        <f t="shared" si="0"/>
        <v>38.080639999999995</v>
      </c>
    </row>
    <row r="30" spans="1:5" ht="15">
      <c r="A30" s="30">
        <v>2.8</v>
      </c>
      <c r="B30" s="36" t="s">
        <v>15</v>
      </c>
      <c r="C30" s="28">
        <v>0.0483</v>
      </c>
      <c r="D30" s="8">
        <v>4139.2</v>
      </c>
      <c r="E30" s="12">
        <f t="shared" si="0"/>
        <v>199.92336</v>
      </c>
    </row>
    <row r="31" spans="1:5" ht="15">
      <c r="A31" s="37" t="s">
        <v>150</v>
      </c>
      <c r="B31" s="36" t="s">
        <v>16</v>
      </c>
      <c r="C31" s="28">
        <v>0.0144</v>
      </c>
      <c r="D31" s="8">
        <v>4139.2</v>
      </c>
      <c r="E31" s="12">
        <f t="shared" si="0"/>
        <v>59.604479999999995</v>
      </c>
    </row>
    <row r="32" spans="1:5" ht="15">
      <c r="A32" s="89">
        <v>2.1</v>
      </c>
      <c r="B32" s="36" t="s">
        <v>17</v>
      </c>
      <c r="C32" s="28">
        <v>0.0542</v>
      </c>
      <c r="D32" s="8">
        <v>4139.2</v>
      </c>
      <c r="E32" s="12">
        <f t="shared" si="0"/>
        <v>224.34463999999997</v>
      </c>
    </row>
    <row r="33" spans="1:5" ht="15">
      <c r="A33" s="30">
        <v>2.11</v>
      </c>
      <c r="B33" s="36" t="s">
        <v>18</v>
      </c>
      <c r="C33" s="28">
        <v>0.049</v>
      </c>
      <c r="D33" s="8">
        <v>4139.2</v>
      </c>
      <c r="E33" s="12">
        <f t="shared" si="0"/>
        <v>202.8208</v>
      </c>
    </row>
    <row r="34" spans="1:5" ht="23.25">
      <c r="A34" s="30">
        <v>2.12</v>
      </c>
      <c r="B34" s="36" t="s">
        <v>138</v>
      </c>
      <c r="C34" s="28">
        <v>0.0198</v>
      </c>
      <c r="D34" s="8">
        <v>4139.2</v>
      </c>
      <c r="E34" s="12">
        <f t="shared" si="0"/>
        <v>81.95616</v>
      </c>
    </row>
    <row r="35" spans="1:5" ht="23.25">
      <c r="A35" s="31">
        <v>3</v>
      </c>
      <c r="B35" s="34" t="s">
        <v>19</v>
      </c>
      <c r="C35" s="27">
        <f>SUM(C36:C38)</f>
        <v>0</v>
      </c>
      <c r="D35" s="8">
        <v>4139.2</v>
      </c>
      <c r="E35" s="40">
        <f t="shared" si="0"/>
        <v>0</v>
      </c>
    </row>
    <row r="36" spans="1:5" ht="15">
      <c r="A36" s="30">
        <v>3.1</v>
      </c>
      <c r="B36" s="36" t="s">
        <v>20</v>
      </c>
      <c r="C36" s="28"/>
      <c r="D36" s="8">
        <v>4139.2</v>
      </c>
      <c r="E36" s="12"/>
    </row>
    <row r="37" spans="1:5" ht="15">
      <c r="A37" s="30">
        <v>3.2</v>
      </c>
      <c r="B37" s="36" t="s">
        <v>21</v>
      </c>
      <c r="C37" s="28"/>
      <c r="D37" s="8">
        <v>4139.2</v>
      </c>
      <c r="E37" s="12"/>
    </row>
    <row r="38" spans="1:5" ht="15">
      <c r="A38" s="30">
        <v>3.3</v>
      </c>
      <c r="B38" s="36" t="s">
        <v>22</v>
      </c>
      <c r="C38" s="28"/>
      <c r="D38" s="8">
        <v>4139.2</v>
      </c>
      <c r="E38" s="12"/>
    </row>
    <row r="39" spans="1:5" ht="15">
      <c r="A39" s="31">
        <v>4</v>
      </c>
      <c r="B39" s="34" t="s">
        <v>23</v>
      </c>
      <c r="C39" s="27">
        <f>SUM(C40:C46)</f>
        <v>2.8197388</v>
      </c>
      <c r="D39" s="8">
        <v>4139.2</v>
      </c>
      <c r="E39" s="40">
        <f t="shared" si="0"/>
        <v>11671.462840959999</v>
      </c>
    </row>
    <row r="40" spans="1:5" ht="23.25">
      <c r="A40" s="30">
        <v>4.1</v>
      </c>
      <c r="B40" s="36" t="s">
        <v>41</v>
      </c>
      <c r="C40" s="28">
        <v>1.8294</v>
      </c>
      <c r="D40" s="8">
        <v>4139.2</v>
      </c>
      <c r="E40" s="12">
        <f t="shared" si="0"/>
        <v>7572.252479999999</v>
      </c>
    </row>
    <row r="41" spans="1:5" ht="15">
      <c r="A41" s="30">
        <v>4.2</v>
      </c>
      <c r="B41" s="36" t="s">
        <v>115</v>
      </c>
      <c r="C41" s="28">
        <f>C40*0.202</f>
        <v>0.3695388</v>
      </c>
      <c r="D41" s="8">
        <v>4139.2</v>
      </c>
      <c r="E41" s="12">
        <f t="shared" si="0"/>
        <v>1529.5950009599999</v>
      </c>
    </row>
    <row r="42" spans="1:5" ht="15">
      <c r="A42" s="30">
        <v>4.3</v>
      </c>
      <c r="B42" s="36" t="s">
        <v>24</v>
      </c>
      <c r="C42" s="28">
        <v>0.3199</v>
      </c>
      <c r="D42" s="8">
        <v>4139.2</v>
      </c>
      <c r="E42" s="12">
        <f t="shared" si="0"/>
        <v>1324.13008</v>
      </c>
    </row>
    <row r="43" spans="1:5" ht="15">
      <c r="A43" s="30">
        <v>4.4</v>
      </c>
      <c r="B43" s="36" t="s">
        <v>139</v>
      </c>
      <c r="C43" s="28">
        <v>0.0157</v>
      </c>
      <c r="D43" s="8">
        <v>4139.2</v>
      </c>
      <c r="E43" s="12">
        <f t="shared" si="0"/>
        <v>64.98544</v>
      </c>
    </row>
    <row r="44" spans="1:5" ht="15">
      <c r="A44" s="30">
        <v>4.5</v>
      </c>
      <c r="B44" s="36" t="s">
        <v>25</v>
      </c>
      <c r="C44" s="28">
        <v>0.0036000000000000003</v>
      </c>
      <c r="D44" s="8">
        <v>4139.2</v>
      </c>
      <c r="E44" s="12">
        <f t="shared" si="0"/>
        <v>14.90112</v>
      </c>
    </row>
    <row r="45" spans="1:5" ht="15">
      <c r="A45" s="30">
        <v>4.6</v>
      </c>
      <c r="B45" s="36" t="s">
        <v>26</v>
      </c>
      <c r="C45" s="28">
        <v>0.083</v>
      </c>
      <c r="D45" s="8">
        <v>4139.2</v>
      </c>
      <c r="E45" s="12">
        <f t="shared" si="0"/>
        <v>343.5536</v>
      </c>
    </row>
    <row r="46" spans="1:5" ht="15">
      <c r="A46" s="30">
        <v>4.7</v>
      </c>
      <c r="B46" s="36" t="s">
        <v>42</v>
      </c>
      <c r="C46" s="28">
        <v>0.1986</v>
      </c>
      <c r="D46" s="8">
        <v>4139.2</v>
      </c>
      <c r="E46" s="12">
        <f t="shared" si="0"/>
        <v>822.04512</v>
      </c>
    </row>
    <row r="47" spans="1:5" ht="15">
      <c r="A47" s="31">
        <v>5</v>
      </c>
      <c r="B47" s="34" t="s">
        <v>27</v>
      </c>
      <c r="C47" s="27">
        <f>SUM(C48:C51)</f>
        <v>1.1244524</v>
      </c>
      <c r="D47" s="8">
        <v>4139.2</v>
      </c>
      <c r="E47" s="40">
        <f t="shared" si="0"/>
        <v>4654.33337408</v>
      </c>
    </row>
    <row r="48" spans="1:5" ht="23.25">
      <c r="A48" s="30">
        <v>5.1</v>
      </c>
      <c r="B48" s="36" t="s">
        <v>43</v>
      </c>
      <c r="C48" s="28">
        <v>0.5562</v>
      </c>
      <c r="D48" s="8">
        <v>4139.2</v>
      </c>
      <c r="E48" s="12">
        <f t="shared" si="0"/>
        <v>2302.22304</v>
      </c>
    </row>
    <row r="49" spans="1:5" ht="15">
      <c r="A49" s="30">
        <v>5.2</v>
      </c>
      <c r="B49" s="36" t="s">
        <v>115</v>
      </c>
      <c r="C49" s="28">
        <f>C48*0.202</f>
        <v>0.11235240000000002</v>
      </c>
      <c r="D49" s="8">
        <v>4139.2</v>
      </c>
      <c r="E49" s="12">
        <f t="shared" si="0"/>
        <v>465.0490540800001</v>
      </c>
    </row>
    <row r="50" spans="1:5" ht="15">
      <c r="A50" s="30">
        <v>5.3</v>
      </c>
      <c r="B50" s="36" t="s">
        <v>28</v>
      </c>
      <c r="C50" s="28">
        <v>0.1815</v>
      </c>
      <c r="D50" s="8">
        <v>4139.2</v>
      </c>
      <c r="E50" s="12">
        <f t="shared" si="0"/>
        <v>751.2647999999999</v>
      </c>
    </row>
    <row r="51" spans="1:5" ht="15">
      <c r="A51" s="30">
        <v>5.4</v>
      </c>
      <c r="B51" s="36" t="s">
        <v>29</v>
      </c>
      <c r="C51" s="28">
        <v>0.2744</v>
      </c>
      <c r="D51" s="8">
        <v>4139.2</v>
      </c>
      <c r="E51" s="12">
        <f t="shared" si="0"/>
        <v>1135.7964799999997</v>
      </c>
    </row>
    <row r="52" spans="1:5" ht="15">
      <c r="A52" s="31">
        <v>6</v>
      </c>
      <c r="B52" s="34" t="s">
        <v>44</v>
      </c>
      <c r="C52" s="27">
        <f>C60*18.5%</f>
        <v>2.16635</v>
      </c>
      <c r="D52" s="8">
        <v>4139.2</v>
      </c>
      <c r="E52" s="40">
        <f t="shared" si="0"/>
        <v>8966.95592</v>
      </c>
    </row>
    <row r="53" spans="1:5" ht="15">
      <c r="A53" s="35">
        <v>6.1</v>
      </c>
      <c r="B53" s="34" t="s">
        <v>117</v>
      </c>
      <c r="C53" s="27">
        <f>C60*9.85%</f>
        <v>1.153435</v>
      </c>
      <c r="D53" s="8">
        <v>4139.2</v>
      </c>
      <c r="E53" s="40">
        <f t="shared" si="0"/>
        <v>4774.298151999999</v>
      </c>
    </row>
    <row r="54" spans="1:5" ht="15">
      <c r="A54" s="31">
        <v>7</v>
      </c>
      <c r="B54" s="34" t="s">
        <v>30</v>
      </c>
      <c r="C54" s="27">
        <v>0.009</v>
      </c>
      <c r="D54" s="8">
        <v>4139.2</v>
      </c>
      <c r="E54" s="40">
        <v>42.53</v>
      </c>
    </row>
    <row r="55" spans="1:5" ht="15">
      <c r="A55" s="31">
        <v>8</v>
      </c>
      <c r="B55" s="34" t="s">
        <v>31</v>
      </c>
      <c r="C55" s="29">
        <f>C54+C52+C47+C39+C35+C22+C11</f>
        <v>11.195034</v>
      </c>
      <c r="D55" s="8">
        <v>4139.2</v>
      </c>
      <c r="E55" s="40">
        <f>E11+E22+E35+E39+E47+E52+E54</f>
        <v>46343.7619328</v>
      </c>
    </row>
    <row r="56" spans="1:5" ht="15">
      <c r="A56" s="38">
        <v>9</v>
      </c>
      <c r="B56" s="36" t="s">
        <v>32</v>
      </c>
      <c r="C56" s="28">
        <v>0.4478</v>
      </c>
      <c r="D56" s="8">
        <v>4139.2</v>
      </c>
      <c r="E56" s="12">
        <f t="shared" si="0"/>
        <v>1853.5337599999998</v>
      </c>
    </row>
    <row r="57" spans="1:5" ht="15">
      <c r="A57" s="38">
        <v>10</v>
      </c>
      <c r="B57" s="36" t="s">
        <v>45</v>
      </c>
      <c r="C57" s="28">
        <v>0.0672</v>
      </c>
      <c r="D57" s="8">
        <v>4139.2</v>
      </c>
      <c r="E57" s="12">
        <f>C57*D57-5.42</f>
        <v>272.73423999999994</v>
      </c>
    </row>
    <row r="58" spans="1:6" ht="15">
      <c r="A58" s="31">
        <v>11</v>
      </c>
      <c r="B58" s="54" t="s">
        <v>33</v>
      </c>
      <c r="C58" s="27">
        <f>C55+C56+C57</f>
        <v>11.710034</v>
      </c>
      <c r="D58" s="8">
        <v>4139.2</v>
      </c>
      <c r="E58" s="40">
        <f>E55+E56+E57</f>
        <v>48470.0299328</v>
      </c>
      <c r="F58" s="101"/>
    </row>
    <row r="59" ht="15">
      <c r="C59" s="58"/>
    </row>
    <row r="60" ht="15">
      <c r="C60" s="59">
        <v>11.71</v>
      </c>
    </row>
    <row r="61" spans="1:5" ht="29.25" customHeight="1" thickBot="1">
      <c r="A61" s="122" t="s">
        <v>140</v>
      </c>
      <c r="B61" s="123"/>
      <c r="C61" s="123"/>
      <c r="D61" s="123"/>
      <c r="E61" s="123"/>
    </row>
    <row r="63" spans="1:5" ht="15">
      <c r="A63" s="124" t="s">
        <v>90</v>
      </c>
      <c r="B63" s="124"/>
      <c r="C63" s="124"/>
      <c r="D63" s="124"/>
      <c r="E63" s="124"/>
    </row>
    <row r="64" spans="1:5" ht="15">
      <c r="A64" s="14"/>
      <c r="B64" s="14"/>
      <c r="C64" s="14"/>
      <c r="D64" s="14"/>
      <c r="E64" s="14"/>
    </row>
    <row r="65" spans="1:5" ht="15">
      <c r="A65" s="119" t="s">
        <v>1</v>
      </c>
      <c r="B65" s="119"/>
      <c r="C65" s="7"/>
      <c r="D65" s="7"/>
      <c r="E65" s="8">
        <v>4139.2</v>
      </c>
    </row>
    <row r="66" spans="1:5" ht="15">
      <c r="A66" s="119" t="s">
        <v>2</v>
      </c>
      <c r="B66" s="119"/>
      <c r="C66" s="7"/>
      <c r="D66" s="7"/>
      <c r="E66" s="8">
        <v>11.71</v>
      </c>
    </row>
    <row r="67" spans="1:5" ht="15">
      <c r="A67" s="127" t="s">
        <v>151</v>
      </c>
      <c r="B67" s="128"/>
      <c r="C67" s="7"/>
      <c r="D67" s="7"/>
      <c r="E67" s="13">
        <f>E65*E66</f>
        <v>48470.032</v>
      </c>
    </row>
    <row r="68" spans="1:5" ht="35.25" customHeight="1">
      <c r="A68" s="9" t="s">
        <v>35</v>
      </c>
      <c r="B68" s="10" t="s">
        <v>3</v>
      </c>
      <c r="C68" s="121" t="s">
        <v>34</v>
      </c>
      <c r="D68" s="121"/>
      <c r="E68" s="121"/>
    </row>
    <row r="69" spans="1:5" ht="15">
      <c r="A69" s="33">
        <v>1</v>
      </c>
      <c r="B69" s="34" t="s">
        <v>36</v>
      </c>
      <c r="C69" s="27">
        <f>C72+C73+C74+C75+C76+C77+C78+C79</f>
        <v>2.9916572000000006</v>
      </c>
      <c r="D69" s="8">
        <v>4139.2</v>
      </c>
      <c r="E69" s="40">
        <f>C69*D69</f>
        <v>12383.067482240001</v>
      </c>
    </row>
    <row r="70" spans="1:5" ht="15">
      <c r="A70" s="45"/>
      <c r="B70" s="46" t="s">
        <v>4</v>
      </c>
      <c r="C70" s="47"/>
      <c r="D70" s="8">
        <v>4139.2</v>
      </c>
      <c r="E70" s="12"/>
    </row>
    <row r="71" spans="1:5" ht="15">
      <c r="A71" s="3">
        <v>1.1</v>
      </c>
      <c r="B71" s="4" t="s">
        <v>37</v>
      </c>
      <c r="C71" s="5">
        <f>C72+C73</f>
        <v>2.2186000000000003</v>
      </c>
      <c r="D71" s="8">
        <v>4139.2</v>
      </c>
      <c r="E71" s="12">
        <f aca="true" t="shared" si="1" ref="E71:E92">C71*D71</f>
        <v>9183.229120000002</v>
      </c>
    </row>
    <row r="72" spans="1:5" ht="15">
      <c r="A72" s="2"/>
      <c r="B72" s="4" t="s">
        <v>5</v>
      </c>
      <c r="C72" s="6">
        <v>2.0647</v>
      </c>
      <c r="D72" s="8">
        <v>4139.2</v>
      </c>
      <c r="E72" s="12">
        <f t="shared" si="1"/>
        <v>8546.206240000001</v>
      </c>
    </row>
    <row r="73" spans="1:5" ht="15">
      <c r="A73" s="2"/>
      <c r="B73" s="4" t="s">
        <v>6</v>
      </c>
      <c r="C73" s="6">
        <v>0.1539</v>
      </c>
      <c r="D73" s="8">
        <v>4139.2</v>
      </c>
      <c r="E73" s="12">
        <f t="shared" si="1"/>
        <v>637.02288</v>
      </c>
    </row>
    <row r="74" spans="1:5" ht="15">
      <c r="A74" s="2">
        <v>1.2</v>
      </c>
      <c r="B74" s="4" t="s">
        <v>115</v>
      </c>
      <c r="C74" s="6">
        <f>(C72+C73)*0.202</f>
        <v>0.4481572000000001</v>
      </c>
      <c r="D74" s="8">
        <v>4139.2</v>
      </c>
      <c r="E74" s="12">
        <f t="shared" si="1"/>
        <v>1855.0122822400003</v>
      </c>
    </row>
    <row r="75" spans="1:5" ht="23.25">
      <c r="A75" s="2">
        <v>1.3</v>
      </c>
      <c r="B75" s="4" t="s">
        <v>134</v>
      </c>
      <c r="C75" s="6">
        <v>0.0302</v>
      </c>
      <c r="D75" s="8">
        <v>4139.2</v>
      </c>
      <c r="E75" s="12">
        <f t="shared" si="1"/>
        <v>125.00384</v>
      </c>
    </row>
    <row r="76" spans="1:5" ht="15">
      <c r="A76" s="2">
        <v>1.4</v>
      </c>
      <c r="B76" s="36" t="s">
        <v>7</v>
      </c>
      <c r="C76" s="28">
        <v>0.001</v>
      </c>
      <c r="D76" s="8">
        <v>4139.2</v>
      </c>
      <c r="E76" s="12">
        <f t="shared" si="1"/>
        <v>4.1392</v>
      </c>
    </row>
    <row r="77" spans="1:5" ht="15">
      <c r="A77" s="2">
        <v>1.5</v>
      </c>
      <c r="B77" s="36" t="s">
        <v>8</v>
      </c>
      <c r="C77" s="28">
        <v>0.0821</v>
      </c>
      <c r="D77" s="8">
        <v>4139.2</v>
      </c>
      <c r="E77" s="12">
        <f t="shared" si="1"/>
        <v>339.82832</v>
      </c>
    </row>
    <row r="78" spans="1:5" ht="15">
      <c r="A78" s="2">
        <v>1.6</v>
      </c>
      <c r="B78" s="36" t="s">
        <v>135</v>
      </c>
      <c r="C78" s="28">
        <v>0.1846</v>
      </c>
      <c r="D78" s="8">
        <v>4139.2</v>
      </c>
      <c r="E78" s="12">
        <f t="shared" si="1"/>
        <v>764.0963199999999</v>
      </c>
    </row>
    <row r="79" spans="1:5" ht="15">
      <c r="A79" s="2">
        <v>1.7</v>
      </c>
      <c r="B79" s="36" t="s">
        <v>136</v>
      </c>
      <c r="C79" s="48">
        <v>0.027</v>
      </c>
      <c r="D79" s="8">
        <v>4139.2</v>
      </c>
      <c r="E79" s="12">
        <f t="shared" si="1"/>
        <v>111.7584</v>
      </c>
    </row>
    <row r="80" spans="1:5" ht="15">
      <c r="A80" s="31">
        <v>2</v>
      </c>
      <c r="B80" s="34" t="s">
        <v>9</v>
      </c>
      <c r="C80" s="27">
        <f>SUM(C81:C91)</f>
        <v>1.762</v>
      </c>
      <c r="D80" s="8">
        <v>4139.2</v>
      </c>
      <c r="E80" s="40">
        <f t="shared" si="1"/>
        <v>7293.270399999999</v>
      </c>
    </row>
    <row r="81" spans="1:5" ht="15">
      <c r="A81" s="30">
        <v>2.1</v>
      </c>
      <c r="B81" s="36" t="s">
        <v>10</v>
      </c>
      <c r="C81" s="28">
        <v>0.7985</v>
      </c>
      <c r="D81" s="8">
        <v>4139.2</v>
      </c>
      <c r="E81" s="12">
        <f t="shared" si="1"/>
        <v>3305.1512</v>
      </c>
    </row>
    <row r="82" spans="1:5" ht="15">
      <c r="A82" s="30">
        <v>2.2</v>
      </c>
      <c r="B82" s="36" t="s">
        <v>11</v>
      </c>
      <c r="C82" s="28">
        <v>0.3804</v>
      </c>
      <c r="D82" s="8">
        <v>4139.2</v>
      </c>
      <c r="E82" s="12">
        <f t="shared" si="1"/>
        <v>1574.55168</v>
      </c>
    </row>
    <row r="83" spans="1:5" ht="15">
      <c r="A83" s="30">
        <v>2.3</v>
      </c>
      <c r="B83" s="36" t="s">
        <v>38</v>
      </c>
      <c r="C83" s="28">
        <v>0.0213</v>
      </c>
      <c r="D83" s="8">
        <v>4139.2</v>
      </c>
      <c r="E83" s="12">
        <f t="shared" si="1"/>
        <v>88.16496</v>
      </c>
    </row>
    <row r="84" spans="1:5" ht="15">
      <c r="A84" s="30">
        <v>2.4</v>
      </c>
      <c r="B84" s="36" t="s">
        <v>13</v>
      </c>
      <c r="C84" s="28">
        <v>0.28</v>
      </c>
      <c r="D84" s="8">
        <v>4139.2</v>
      </c>
      <c r="E84" s="12">
        <f t="shared" si="1"/>
        <v>1158.976</v>
      </c>
    </row>
    <row r="85" spans="1:5" ht="15">
      <c r="A85" s="30">
        <v>2.5</v>
      </c>
      <c r="B85" s="36" t="s">
        <v>39</v>
      </c>
      <c r="C85" s="28">
        <v>0.1254</v>
      </c>
      <c r="D85" s="8">
        <v>4139.2</v>
      </c>
      <c r="E85" s="12">
        <f t="shared" si="1"/>
        <v>519.05568</v>
      </c>
    </row>
    <row r="86" spans="1:5" ht="23.25">
      <c r="A86" s="30">
        <v>2.6</v>
      </c>
      <c r="B86" s="36" t="s">
        <v>14</v>
      </c>
      <c r="C86" s="28">
        <v>0.009</v>
      </c>
      <c r="D86" s="8">
        <v>4139.2</v>
      </c>
      <c r="E86" s="12">
        <f t="shared" si="1"/>
        <v>37.25279999999999</v>
      </c>
    </row>
    <row r="87" spans="1:5" ht="15">
      <c r="A87" s="30">
        <v>2.7</v>
      </c>
      <c r="B87" s="36" t="s">
        <v>15</v>
      </c>
      <c r="C87" s="28">
        <v>0.038</v>
      </c>
      <c r="D87" s="8">
        <v>4139.2</v>
      </c>
      <c r="E87" s="12">
        <f t="shared" si="1"/>
        <v>157.28959999999998</v>
      </c>
    </row>
    <row r="88" spans="1:5" ht="15">
      <c r="A88" s="37" t="s">
        <v>154</v>
      </c>
      <c r="B88" s="36" t="s">
        <v>16</v>
      </c>
      <c r="C88" s="28">
        <v>0.0144</v>
      </c>
      <c r="D88" s="8">
        <v>4139.2</v>
      </c>
      <c r="E88" s="12">
        <f t="shared" si="1"/>
        <v>59.604479999999995</v>
      </c>
    </row>
    <row r="89" spans="1:5" ht="15">
      <c r="A89" s="103">
        <v>2.9</v>
      </c>
      <c r="B89" s="36" t="s">
        <v>17</v>
      </c>
      <c r="C89" s="28">
        <v>0.0262</v>
      </c>
      <c r="D89" s="8">
        <v>4139.2</v>
      </c>
      <c r="E89" s="12">
        <f t="shared" si="1"/>
        <v>108.44704</v>
      </c>
    </row>
    <row r="90" spans="1:5" ht="15">
      <c r="A90" s="89">
        <v>2.1</v>
      </c>
      <c r="B90" s="36" t="s">
        <v>18</v>
      </c>
      <c r="C90" s="28">
        <v>0.049</v>
      </c>
      <c r="D90" s="8">
        <v>4139.2</v>
      </c>
      <c r="E90" s="12">
        <f t="shared" si="1"/>
        <v>202.8208</v>
      </c>
    </row>
    <row r="91" spans="1:5" ht="23.25">
      <c r="A91" s="30">
        <v>2.11</v>
      </c>
      <c r="B91" s="36" t="s">
        <v>138</v>
      </c>
      <c r="C91" s="28">
        <v>0.0198</v>
      </c>
      <c r="D91" s="8">
        <v>4139.2</v>
      </c>
      <c r="E91" s="12">
        <f t="shared" si="1"/>
        <v>81.95616</v>
      </c>
    </row>
    <row r="92" spans="1:5" ht="23.25">
      <c r="A92" s="31">
        <v>3</v>
      </c>
      <c r="B92" s="34" t="s">
        <v>19</v>
      </c>
      <c r="C92" s="27">
        <f>SUM(C93:C95)</f>
        <v>0</v>
      </c>
      <c r="D92" s="8">
        <v>4139.2</v>
      </c>
      <c r="E92" s="40">
        <f t="shared" si="1"/>
        <v>0</v>
      </c>
    </row>
    <row r="93" spans="1:5" ht="15">
      <c r="A93" s="30">
        <v>3.1</v>
      </c>
      <c r="B93" s="36" t="s">
        <v>20</v>
      </c>
      <c r="C93" s="28"/>
      <c r="D93" s="8">
        <v>4139.2</v>
      </c>
      <c r="E93" s="12"/>
    </row>
    <row r="94" spans="1:5" ht="15">
      <c r="A94" s="30">
        <v>3.2</v>
      </c>
      <c r="B94" s="36" t="s">
        <v>21</v>
      </c>
      <c r="C94" s="28"/>
      <c r="D94" s="8">
        <v>4139.2</v>
      </c>
      <c r="E94" s="12"/>
    </row>
    <row r="95" spans="1:5" ht="15">
      <c r="A95" s="30">
        <v>3.3</v>
      </c>
      <c r="B95" s="36" t="s">
        <v>22</v>
      </c>
      <c r="C95" s="28"/>
      <c r="D95" s="8">
        <v>4139.2</v>
      </c>
      <c r="E95" s="12"/>
    </row>
    <row r="96" spans="1:5" ht="15">
      <c r="A96" s="31">
        <v>4</v>
      </c>
      <c r="B96" s="34" t="s">
        <v>23</v>
      </c>
      <c r="C96" s="27">
        <f>SUM(C97:C103)</f>
        <v>3.1740999999999997</v>
      </c>
      <c r="D96" s="8">
        <v>4139.2</v>
      </c>
      <c r="E96" s="40">
        <f aca="true" t="shared" si="2" ref="E96:E110">C96*D96</f>
        <v>13138.234719999999</v>
      </c>
    </row>
    <row r="97" spans="1:5" ht="23.25">
      <c r="A97" s="30">
        <v>4.1</v>
      </c>
      <c r="B97" s="36" t="s">
        <v>41</v>
      </c>
      <c r="C97" s="28">
        <v>1.9848</v>
      </c>
      <c r="D97" s="8">
        <v>4139.2</v>
      </c>
      <c r="E97" s="12">
        <f t="shared" si="2"/>
        <v>8215.48416</v>
      </c>
    </row>
    <row r="98" spans="1:5" ht="15">
      <c r="A98" s="30">
        <v>4.2</v>
      </c>
      <c r="B98" s="36" t="s">
        <v>115</v>
      </c>
      <c r="C98" s="28">
        <v>0.4009</v>
      </c>
      <c r="D98" s="8">
        <v>4139.2</v>
      </c>
      <c r="E98" s="12">
        <f t="shared" si="2"/>
        <v>1659.40528</v>
      </c>
    </row>
    <row r="99" spans="1:5" ht="15">
      <c r="A99" s="30">
        <v>4.3</v>
      </c>
      <c r="B99" s="36" t="s">
        <v>24</v>
      </c>
      <c r="C99" s="28">
        <v>0.3953</v>
      </c>
      <c r="D99" s="8">
        <v>4139.2</v>
      </c>
      <c r="E99" s="12">
        <f t="shared" si="2"/>
        <v>1636.2257599999998</v>
      </c>
    </row>
    <row r="100" spans="1:5" ht="15">
      <c r="A100" s="30">
        <v>4.4</v>
      </c>
      <c r="B100" s="36" t="s">
        <v>139</v>
      </c>
      <c r="C100" s="28">
        <v>0.0383</v>
      </c>
      <c r="D100" s="8">
        <v>4139.2</v>
      </c>
      <c r="E100" s="12">
        <f t="shared" si="2"/>
        <v>158.53136</v>
      </c>
    </row>
    <row r="101" spans="1:5" ht="15">
      <c r="A101" s="30">
        <v>4.5</v>
      </c>
      <c r="B101" s="36" t="s">
        <v>25</v>
      </c>
      <c r="C101" s="28">
        <v>0.0012</v>
      </c>
      <c r="D101" s="8">
        <v>4139.2</v>
      </c>
      <c r="E101" s="12">
        <f t="shared" si="2"/>
        <v>4.967039999999999</v>
      </c>
    </row>
    <row r="102" spans="1:5" ht="15">
      <c r="A102" s="30">
        <v>4.6</v>
      </c>
      <c r="B102" s="36" t="s">
        <v>26</v>
      </c>
      <c r="C102" s="28">
        <v>0.0819</v>
      </c>
      <c r="D102" s="8">
        <v>4139.2</v>
      </c>
      <c r="E102" s="12">
        <f t="shared" si="2"/>
        <v>339.00048</v>
      </c>
    </row>
    <row r="103" spans="1:5" ht="15">
      <c r="A103" s="30">
        <v>4.7</v>
      </c>
      <c r="B103" s="36" t="s">
        <v>42</v>
      </c>
      <c r="C103" s="28">
        <v>0.2717</v>
      </c>
      <c r="D103" s="8">
        <v>4139.2</v>
      </c>
      <c r="E103" s="12">
        <f t="shared" si="2"/>
        <v>1124.6206399999999</v>
      </c>
    </row>
    <row r="104" spans="1:5" ht="15">
      <c r="A104" s="31">
        <v>5</v>
      </c>
      <c r="B104" s="34" t="s">
        <v>27</v>
      </c>
      <c r="C104" s="27">
        <f>SUM(C105:C108)</f>
        <v>1.1439000000000001</v>
      </c>
      <c r="D104" s="8">
        <v>4139.2</v>
      </c>
      <c r="E104" s="40">
        <f t="shared" si="2"/>
        <v>4734.83088</v>
      </c>
    </row>
    <row r="105" spans="1:5" ht="23.25">
      <c r="A105" s="30">
        <v>5.1</v>
      </c>
      <c r="B105" s="36" t="s">
        <v>43</v>
      </c>
      <c r="C105" s="28">
        <v>0.5794</v>
      </c>
      <c r="D105" s="8">
        <v>4139.2</v>
      </c>
      <c r="E105" s="12">
        <f t="shared" si="2"/>
        <v>2398.25248</v>
      </c>
    </row>
    <row r="106" spans="1:5" ht="15">
      <c r="A106" s="30">
        <v>5.2</v>
      </c>
      <c r="B106" s="36" t="s">
        <v>115</v>
      </c>
      <c r="C106" s="28">
        <v>0.117</v>
      </c>
      <c r="D106" s="8">
        <v>4139.2</v>
      </c>
      <c r="E106" s="12">
        <f t="shared" si="2"/>
        <v>484.2864</v>
      </c>
    </row>
    <row r="107" spans="1:5" ht="15">
      <c r="A107" s="30">
        <v>5.3</v>
      </c>
      <c r="B107" s="36" t="s">
        <v>28</v>
      </c>
      <c r="C107" s="28">
        <v>0.1618</v>
      </c>
      <c r="D107" s="8">
        <v>4139.2</v>
      </c>
      <c r="E107" s="12">
        <f t="shared" si="2"/>
        <v>669.7225599999999</v>
      </c>
    </row>
    <row r="108" spans="1:5" ht="15">
      <c r="A108" s="30">
        <v>5.4</v>
      </c>
      <c r="B108" s="36" t="s">
        <v>29</v>
      </c>
      <c r="C108" s="28">
        <v>0.2857</v>
      </c>
      <c r="D108" s="8">
        <v>4139.2</v>
      </c>
      <c r="E108" s="12">
        <f t="shared" si="2"/>
        <v>1182.56944</v>
      </c>
    </row>
    <row r="109" spans="1:5" ht="15">
      <c r="A109" s="31">
        <v>6</v>
      </c>
      <c r="B109" s="34" t="s">
        <v>44</v>
      </c>
      <c r="C109" s="27">
        <v>2.2697</v>
      </c>
      <c r="D109" s="8">
        <v>4139.2</v>
      </c>
      <c r="E109" s="40">
        <f t="shared" si="2"/>
        <v>9394.74224</v>
      </c>
    </row>
    <row r="110" spans="1:5" ht="15">
      <c r="A110" s="35">
        <v>6.1</v>
      </c>
      <c r="B110" s="34" t="s">
        <v>117</v>
      </c>
      <c r="C110" s="27">
        <f>C116*9.85%</f>
        <v>1.153435</v>
      </c>
      <c r="D110" s="8">
        <v>4139.2</v>
      </c>
      <c r="E110" s="40">
        <f t="shared" si="2"/>
        <v>4774.298151999999</v>
      </c>
    </row>
    <row r="111" spans="1:5" ht="15">
      <c r="A111" s="31">
        <v>7</v>
      </c>
      <c r="B111" s="34" t="s">
        <v>30</v>
      </c>
      <c r="C111" s="27">
        <v>0.009</v>
      </c>
      <c r="D111" s="8">
        <v>4139.2</v>
      </c>
      <c r="E111" s="40">
        <v>42.53</v>
      </c>
    </row>
    <row r="112" spans="1:5" ht="15">
      <c r="A112" s="31">
        <v>8</v>
      </c>
      <c r="B112" s="34" t="s">
        <v>31</v>
      </c>
      <c r="C112" s="29">
        <f>C111+C109+C104+C96+C92+C80+C69</f>
        <v>11.350357200000001</v>
      </c>
      <c r="D112" s="8">
        <v>4139.2</v>
      </c>
      <c r="E112" s="40">
        <f>E69+E80+E92+E96+E104+E109+E111</f>
        <v>46986.67572224</v>
      </c>
    </row>
    <row r="113" spans="1:5" ht="15">
      <c r="A113" s="38">
        <v>9</v>
      </c>
      <c r="B113" s="36" t="s">
        <v>32</v>
      </c>
      <c r="C113" s="28">
        <v>0.2342</v>
      </c>
      <c r="D113" s="8">
        <v>4139.2</v>
      </c>
      <c r="E113" s="12">
        <f>C113*D113</f>
        <v>969.40064</v>
      </c>
    </row>
    <row r="114" spans="1:5" ht="15">
      <c r="A114" s="38">
        <v>10</v>
      </c>
      <c r="B114" s="36" t="s">
        <v>45</v>
      </c>
      <c r="C114" s="51">
        <v>0.1254</v>
      </c>
      <c r="D114" s="8">
        <v>4139.2</v>
      </c>
      <c r="E114" s="12">
        <f>C114*D114-5.1</f>
        <v>513.95568</v>
      </c>
    </row>
    <row r="115" spans="1:6" ht="15">
      <c r="A115" s="31">
        <v>11</v>
      </c>
      <c r="B115" s="54" t="s">
        <v>33</v>
      </c>
      <c r="C115" s="27">
        <f>C112+C113+C114</f>
        <v>11.709957200000002</v>
      </c>
      <c r="D115" s="8">
        <v>4139.2</v>
      </c>
      <c r="E115" s="40">
        <f>E112+E113+E114</f>
        <v>48470.03204224</v>
      </c>
      <c r="F115" s="101"/>
    </row>
    <row r="116" ht="15">
      <c r="C116" s="91">
        <v>11.71</v>
      </c>
    </row>
    <row r="117" ht="15">
      <c r="C117" s="57"/>
    </row>
    <row r="121" spans="2:5" ht="15">
      <c r="B121" t="s">
        <v>160</v>
      </c>
      <c r="E121" s="110" t="s">
        <v>161</v>
      </c>
    </row>
  </sheetData>
  <sheetProtection/>
  <mergeCells count="13">
    <mergeCell ref="A61:E61"/>
    <mergeCell ref="C68:E68"/>
    <mergeCell ref="A63:E63"/>
    <mergeCell ref="A65:B65"/>
    <mergeCell ref="A66:B66"/>
    <mergeCell ref="A67:B67"/>
    <mergeCell ref="A8:B8"/>
    <mergeCell ref="A9:B9"/>
    <mergeCell ref="C10:E10"/>
    <mergeCell ref="A1:E1"/>
    <mergeCell ref="A3:E3"/>
    <mergeCell ref="A5:E5"/>
    <mergeCell ref="A7:B7"/>
  </mergeCells>
  <hyperlinks>
    <hyperlink ref="A3:E3" location="ГЛАВНАЯ!A1" display="Вернуться на главную страницу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2014-12-22T06:33:59Z</cp:lastPrinted>
  <dcterms:created xsi:type="dcterms:W3CDTF">2006-09-28T05:33:49Z</dcterms:created>
  <dcterms:modified xsi:type="dcterms:W3CDTF">2014-12-22T10:30:26Z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